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C:\Users\Dave\Desktop\"/>
    </mc:Choice>
  </mc:AlternateContent>
  <bookViews>
    <workbookView xWindow="0" yWindow="0" windowWidth="22092" windowHeight="9072" xr2:uid="{00000000-000D-0000-FFFF-FFFF00000000}"/>
  </bookViews>
  <sheets>
    <sheet name="Contents" sheetId="1" r:id="rId1"/>
    <sheet name="IDXX_is" sheetId="2" r:id="rId2"/>
    <sheet name="IDXX_bs" sheetId="3" r:id="rId3"/>
    <sheet name="IDXX_cf" sheetId="4" r:id="rId4"/>
    <sheet name="IDXX_rt" sheetId="5" r:id="rId5"/>
    <sheet name="IMMU_is" sheetId="6" r:id="rId6"/>
    <sheet name="IMMU_bs" sheetId="7" r:id="rId7"/>
    <sheet name="IMMU_cf" sheetId="8" r:id="rId8"/>
    <sheet name="IMMU_rt" sheetId="9" r:id="rId9"/>
  </sheets>
  <calcPr calcId="171027"/>
</workbook>
</file>

<file path=xl/calcChain.xml><?xml version="1.0" encoding="utf-8"?>
<calcChain xmlns="http://schemas.openxmlformats.org/spreadsheetml/2006/main">
  <c r="O181" i="9" l="1"/>
  <c r="O74" i="9" s="1"/>
  <c r="N181" i="9"/>
  <c r="J181" i="9"/>
  <c r="I181" i="9"/>
  <c r="I74" i="9" s="1"/>
  <c r="H181" i="9"/>
  <c r="H74" i="9" s="1"/>
  <c r="G181" i="9"/>
  <c r="F181" i="9"/>
  <c r="E181" i="9"/>
  <c r="L180" i="9"/>
  <c r="L179" i="9"/>
  <c r="N174" i="9"/>
  <c r="J174" i="9"/>
  <c r="H174" i="9"/>
  <c r="H45" i="9" s="1"/>
  <c r="G174" i="9"/>
  <c r="F174" i="9"/>
  <c r="O173" i="9"/>
  <c r="N173" i="9"/>
  <c r="L173" i="9" s="1"/>
  <c r="J173" i="9"/>
  <c r="I173" i="9"/>
  <c r="H173" i="9"/>
  <c r="H55" i="9" s="1"/>
  <c r="G173" i="9"/>
  <c r="F173" i="9"/>
  <c r="E173" i="9"/>
  <c r="F34" i="9" s="1"/>
  <c r="O172" i="9"/>
  <c r="O72" i="9" s="1"/>
  <c r="N172" i="9"/>
  <c r="L172" i="9" s="1"/>
  <c r="J172" i="9"/>
  <c r="I172" i="9"/>
  <c r="I72" i="9" s="1"/>
  <c r="H172" i="9"/>
  <c r="G172" i="9"/>
  <c r="F172" i="9"/>
  <c r="E172" i="9"/>
  <c r="L171" i="9"/>
  <c r="L170" i="9"/>
  <c r="L169" i="9"/>
  <c r="L40" i="9" s="1"/>
  <c r="L168" i="9"/>
  <c r="L54" i="9" s="1"/>
  <c r="L167" i="9"/>
  <c r="L166" i="9"/>
  <c r="L165" i="9"/>
  <c r="L164" i="9"/>
  <c r="L163" i="9"/>
  <c r="L162" i="9"/>
  <c r="L161" i="9"/>
  <c r="L160" i="9"/>
  <c r="L159" i="9"/>
  <c r="L158" i="9"/>
  <c r="O154" i="9"/>
  <c r="O174" i="9" s="1"/>
  <c r="N154" i="9"/>
  <c r="J154" i="9"/>
  <c r="I154" i="9"/>
  <c r="H154" i="9"/>
  <c r="H47" i="9" s="1"/>
  <c r="G154" i="9"/>
  <c r="F154" i="9"/>
  <c r="E154" i="9"/>
  <c r="E174" i="9" s="1"/>
  <c r="L153" i="9"/>
  <c r="O152" i="9"/>
  <c r="L152" i="9"/>
  <c r="L24" i="9" s="1"/>
  <c r="J152" i="9"/>
  <c r="I152" i="9"/>
  <c r="G152" i="9"/>
  <c r="G24" i="9" s="1"/>
  <c r="F152" i="9"/>
  <c r="F24" i="9" s="1"/>
  <c r="E152" i="9"/>
  <c r="O151" i="9"/>
  <c r="N151" i="9"/>
  <c r="N152" i="9" s="1"/>
  <c r="J151" i="9"/>
  <c r="I151" i="9"/>
  <c r="H151" i="9"/>
  <c r="H152" i="9" s="1"/>
  <c r="G151" i="9"/>
  <c r="F151" i="9"/>
  <c r="E151" i="9"/>
  <c r="E150" i="9"/>
  <c r="G147" i="9"/>
  <c r="O146" i="9"/>
  <c r="N146" i="9"/>
  <c r="L146" i="9" s="1"/>
  <c r="J146" i="9"/>
  <c r="I146" i="9"/>
  <c r="H146" i="9"/>
  <c r="G146" i="9"/>
  <c r="L145" i="9"/>
  <c r="O144" i="9"/>
  <c r="O147" i="9" s="1"/>
  <c r="N144" i="9"/>
  <c r="N147" i="9" s="1"/>
  <c r="J144" i="9"/>
  <c r="I144" i="9"/>
  <c r="I147" i="9" s="1"/>
  <c r="H144" i="9"/>
  <c r="H147" i="9" s="1"/>
  <c r="G144" i="9"/>
  <c r="F144" i="9"/>
  <c r="E144" i="9"/>
  <c r="E147" i="9" s="1"/>
  <c r="E148" i="9" s="1"/>
  <c r="L141" i="9"/>
  <c r="L154" i="9" s="1"/>
  <c r="L140" i="9"/>
  <c r="L138" i="9"/>
  <c r="L137" i="9"/>
  <c r="L135" i="9"/>
  <c r="L134" i="9"/>
  <c r="L133" i="9"/>
  <c r="L132" i="9"/>
  <c r="L131" i="9"/>
  <c r="L130" i="9"/>
  <c r="L129" i="9"/>
  <c r="L128" i="9"/>
  <c r="L151" i="9" s="1"/>
  <c r="L127" i="9"/>
  <c r="L125" i="9"/>
  <c r="L124" i="9"/>
  <c r="L123" i="9"/>
  <c r="L122" i="9"/>
  <c r="L121" i="9"/>
  <c r="L120" i="9"/>
  <c r="L119" i="9"/>
  <c r="O118" i="9"/>
  <c r="N118" i="9"/>
  <c r="L118" i="9"/>
  <c r="J118" i="9"/>
  <c r="I118" i="9"/>
  <c r="H118" i="9"/>
  <c r="G118" i="9"/>
  <c r="F118" i="9"/>
  <c r="E118" i="9"/>
  <c r="L117" i="9"/>
  <c r="L116" i="9"/>
  <c r="O113" i="9"/>
  <c r="N113" i="9"/>
  <c r="J113" i="9"/>
  <c r="I113" i="9"/>
  <c r="H113" i="9"/>
  <c r="G113" i="9"/>
  <c r="F113" i="9"/>
  <c r="E113" i="9"/>
  <c r="L112" i="9"/>
  <c r="L113" i="9" s="1"/>
  <c r="L110" i="9"/>
  <c r="L109" i="9"/>
  <c r="L108" i="9"/>
  <c r="L107" i="9"/>
  <c r="L106" i="9"/>
  <c r="O105" i="9"/>
  <c r="N105" i="9"/>
  <c r="L105" i="9" s="1"/>
  <c r="J105" i="9"/>
  <c r="I105" i="9"/>
  <c r="H105" i="9"/>
  <c r="G105" i="9"/>
  <c r="F105" i="9"/>
  <c r="E105" i="9"/>
  <c r="L104" i="9"/>
  <c r="L103" i="9"/>
  <c r="O102" i="9"/>
  <c r="N102" i="9"/>
  <c r="L102" i="9" s="1"/>
  <c r="J102" i="9"/>
  <c r="I102" i="9"/>
  <c r="H102" i="9"/>
  <c r="G102" i="9"/>
  <c r="F102" i="9"/>
  <c r="F146" i="9" s="1"/>
  <c r="E102" i="9"/>
  <c r="E146" i="9" s="1"/>
  <c r="L101" i="9"/>
  <c r="L100" i="9"/>
  <c r="L99" i="9"/>
  <c r="O96" i="9"/>
  <c r="N96" i="9"/>
  <c r="J96" i="9"/>
  <c r="I96" i="9"/>
  <c r="H96" i="9"/>
  <c r="G96" i="9"/>
  <c r="F96" i="9"/>
  <c r="E96" i="9"/>
  <c r="L95" i="9"/>
  <c r="L94" i="9"/>
  <c r="L93" i="9"/>
  <c r="O92" i="9"/>
  <c r="N92" i="9"/>
  <c r="L92" i="9"/>
  <c r="J92" i="9"/>
  <c r="I92" i="9"/>
  <c r="H92" i="9"/>
  <c r="G92" i="9"/>
  <c r="F92" i="9"/>
  <c r="E92" i="9"/>
  <c r="L91" i="9"/>
  <c r="L87" i="9"/>
  <c r="L86" i="9"/>
  <c r="O77" i="9"/>
  <c r="N77" i="9"/>
  <c r="J77" i="9"/>
  <c r="I77" i="9"/>
  <c r="H77" i="9"/>
  <c r="G77" i="9"/>
  <c r="F77" i="9"/>
  <c r="J74" i="9"/>
  <c r="G74" i="9"/>
  <c r="F74" i="9"/>
  <c r="N72" i="9"/>
  <c r="L72" i="9"/>
  <c r="J72" i="9"/>
  <c r="H72" i="9"/>
  <c r="G72" i="9"/>
  <c r="F72" i="9"/>
  <c r="N71" i="9"/>
  <c r="L71" i="9"/>
  <c r="J71" i="9"/>
  <c r="H71" i="9"/>
  <c r="G71" i="9"/>
  <c r="F71" i="9"/>
  <c r="O70" i="9"/>
  <c r="N70" i="9"/>
  <c r="L70" i="9"/>
  <c r="J70" i="9"/>
  <c r="I70" i="9"/>
  <c r="H70" i="9"/>
  <c r="G70" i="9"/>
  <c r="F70" i="9"/>
  <c r="O69" i="9"/>
  <c r="N69" i="9"/>
  <c r="L69" i="9"/>
  <c r="J69" i="9"/>
  <c r="I69" i="9"/>
  <c r="H69" i="9"/>
  <c r="G69" i="9"/>
  <c r="F69" i="9"/>
  <c r="O68" i="9"/>
  <c r="N68" i="9"/>
  <c r="L68" i="9"/>
  <c r="J68" i="9"/>
  <c r="I68" i="9"/>
  <c r="H68" i="9"/>
  <c r="G68" i="9"/>
  <c r="F68" i="9"/>
  <c r="O67" i="9"/>
  <c r="N67" i="9"/>
  <c r="L67" i="9"/>
  <c r="J67" i="9"/>
  <c r="I67" i="9"/>
  <c r="H67" i="9"/>
  <c r="G67" i="9"/>
  <c r="F67" i="9"/>
  <c r="O66" i="9"/>
  <c r="N66" i="9"/>
  <c r="L66" i="9"/>
  <c r="J66" i="9"/>
  <c r="I66" i="9"/>
  <c r="H66" i="9"/>
  <c r="G66" i="9"/>
  <c r="F66" i="9"/>
  <c r="O65" i="9"/>
  <c r="N65" i="9"/>
  <c r="L65" i="9"/>
  <c r="J65" i="9"/>
  <c r="I65" i="9"/>
  <c r="H65" i="9"/>
  <c r="G65" i="9"/>
  <c r="F65" i="9"/>
  <c r="O64" i="9"/>
  <c r="N64" i="9"/>
  <c r="L64" i="9"/>
  <c r="J64" i="9"/>
  <c r="I64" i="9"/>
  <c r="H64" i="9"/>
  <c r="G64" i="9"/>
  <c r="F64" i="9"/>
  <c r="O63" i="9"/>
  <c r="N63" i="9"/>
  <c r="L63" i="9"/>
  <c r="J63" i="9"/>
  <c r="I63" i="9"/>
  <c r="H63" i="9"/>
  <c r="G63" i="9"/>
  <c r="F63" i="9"/>
  <c r="L55" i="9"/>
  <c r="J55" i="9"/>
  <c r="G55" i="9"/>
  <c r="F55" i="9"/>
  <c r="J54" i="9"/>
  <c r="I54" i="9"/>
  <c r="H54" i="9"/>
  <c r="G54" i="9"/>
  <c r="F54" i="9"/>
  <c r="J48" i="9"/>
  <c r="I48" i="9"/>
  <c r="H48" i="9"/>
  <c r="G48" i="9"/>
  <c r="F48" i="9"/>
  <c r="L47" i="9"/>
  <c r="J47" i="9"/>
  <c r="G47" i="9"/>
  <c r="F47" i="9"/>
  <c r="J46" i="9"/>
  <c r="I46" i="9"/>
  <c r="H46" i="9"/>
  <c r="G46" i="9"/>
  <c r="F46" i="9"/>
  <c r="J45" i="9"/>
  <c r="G45" i="9"/>
  <c r="F45" i="9"/>
  <c r="L41" i="9"/>
  <c r="J41" i="9"/>
  <c r="I41" i="9"/>
  <c r="H41" i="9"/>
  <c r="G41" i="9"/>
  <c r="F41" i="9"/>
  <c r="J40" i="9"/>
  <c r="I40" i="9"/>
  <c r="H40" i="9"/>
  <c r="G40" i="9"/>
  <c r="F40" i="9"/>
  <c r="L37" i="9"/>
  <c r="J37" i="9"/>
  <c r="I37" i="9"/>
  <c r="H37" i="9"/>
  <c r="G37" i="9"/>
  <c r="F37" i="9"/>
  <c r="J36" i="9"/>
  <c r="I36" i="9"/>
  <c r="H36" i="9"/>
  <c r="G36" i="9"/>
  <c r="F36" i="9"/>
  <c r="L35" i="9"/>
  <c r="J35" i="9"/>
  <c r="I35" i="9"/>
  <c r="H35" i="9"/>
  <c r="G35" i="9"/>
  <c r="F35" i="9"/>
  <c r="I34" i="9"/>
  <c r="H34" i="9"/>
  <c r="G34" i="9"/>
  <c r="L33" i="9"/>
  <c r="J33" i="9"/>
  <c r="I33" i="9"/>
  <c r="H33" i="9"/>
  <c r="G33" i="9"/>
  <c r="F33" i="9"/>
  <c r="J32" i="9"/>
  <c r="I32" i="9"/>
  <c r="H32" i="9"/>
  <c r="G32" i="9"/>
  <c r="F32" i="9"/>
  <c r="L31" i="9"/>
  <c r="J31" i="9"/>
  <c r="I31" i="9"/>
  <c r="H31" i="9"/>
  <c r="G31" i="9"/>
  <c r="F31" i="9"/>
  <c r="J30" i="9"/>
  <c r="I30" i="9"/>
  <c r="H30" i="9"/>
  <c r="G30" i="9"/>
  <c r="F30" i="9"/>
  <c r="L29" i="9"/>
  <c r="J29" i="9"/>
  <c r="I29" i="9"/>
  <c r="H29" i="9"/>
  <c r="G29" i="9"/>
  <c r="F29" i="9"/>
  <c r="L28" i="9"/>
  <c r="J28" i="9"/>
  <c r="I28" i="9"/>
  <c r="H28" i="9"/>
  <c r="G28" i="9"/>
  <c r="F28" i="9"/>
  <c r="L25" i="9"/>
  <c r="J25" i="9"/>
  <c r="I25" i="9"/>
  <c r="H25" i="9"/>
  <c r="G25" i="9"/>
  <c r="F25" i="9"/>
  <c r="H24" i="9"/>
  <c r="L23" i="9"/>
  <c r="J23" i="9"/>
  <c r="I23" i="9"/>
  <c r="H23" i="9"/>
  <c r="G23" i="9"/>
  <c r="F23" i="9"/>
  <c r="N20" i="9"/>
  <c r="J20" i="9"/>
  <c r="I20" i="9"/>
  <c r="H20" i="9"/>
  <c r="G20" i="9"/>
  <c r="F20" i="9"/>
  <c r="N19" i="9"/>
  <c r="J19" i="9"/>
  <c r="I19" i="9"/>
  <c r="H19" i="9"/>
  <c r="G19" i="9"/>
  <c r="F19" i="9"/>
  <c r="N18" i="9"/>
  <c r="J18" i="9"/>
  <c r="I18" i="9"/>
  <c r="H18" i="9"/>
  <c r="G18" i="9"/>
  <c r="F18" i="9"/>
  <c r="N17" i="9"/>
  <c r="N16" i="9"/>
  <c r="J16" i="9"/>
  <c r="I16" i="9"/>
  <c r="H16" i="9"/>
  <c r="G16" i="9"/>
  <c r="F16" i="9"/>
  <c r="O13" i="9"/>
  <c r="N13" i="9"/>
  <c r="J13" i="9"/>
  <c r="I13" i="9"/>
  <c r="H13" i="9"/>
  <c r="G13" i="9"/>
  <c r="F13" i="9"/>
  <c r="O12" i="9"/>
  <c r="N12" i="9"/>
  <c r="J12" i="9"/>
  <c r="I12" i="9"/>
  <c r="H12" i="9"/>
  <c r="G12" i="9"/>
  <c r="F12" i="9"/>
  <c r="O11" i="9"/>
  <c r="N11" i="9"/>
  <c r="O10" i="9"/>
  <c r="N10" i="9"/>
  <c r="J10" i="9"/>
  <c r="I10" i="9"/>
  <c r="H10" i="9"/>
  <c r="G10" i="9"/>
  <c r="F10" i="9"/>
  <c r="O7" i="9"/>
  <c r="N7" i="9"/>
  <c r="L7" i="9"/>
  <c r="J7" i="9"/>
  <c r="I7" i="9"/>
  <c r="H7" i="9"/>
  <c r="G7" i="9"/>
  <c r="F7" i="9"/>
  <c r="C6" i="9"/>
  <c r="A1" i="9"/>
  <c r="A1" i="8"/>
  <c r="J176" i="7"/>
  <c r="I176" i="7"/>
  <c r="H176" i="7"/>
  <c r="G176" i="7"/>
  <c r="F176" i="7"/>
  <c r="J175" i="7"/>
  <c r="I175" i="7"/>
  <c r="H175" i="7"/>
  <c r="G175" i="7"/>
  <c r="F175" i="7"/>
  <c r="J174" i="7"/>
  <c r="I174" i="7"/>
  <c r="H174" i="7"/>
  <c r="G174" i="7"/>
  <c r="F174" i="7"/>
  <c r="J173" i="7"/>
  <c r="I173" i="7"/>
  <c r="H173" i="7"/>
  <c r="G173" i="7"/>
  <c r="F173" i="7"/>
  <c r="J172" i="7"/>
  <c r="I172" i="7"/>
  <c r="H172" i="7"/>
  <c r="G172" i="7"/>
  <c r="F172" i="7"/>
  <c r="J171" i="7"/>
  <c r="I171" i="7"/>
  <c r="H171" i="7"/>
  <c r="G171" i="7"/>
  <c r="F171" i="7"/>
  <c r="J170" i="7"/>
  <c r="I170" i="7"/>
  <c r="H170" i="7"/>
  <c r="G170" i="7"/>
  <c r="F170" i="7"/>
  <c r="J169" i="7"/>
  <c r="I169" i="7"/>
  <c r="H169" i="7"/>
  <c r="G169" i="7"/>
  <c r="F169" i="7"/>
  <c r="J168" i="7"/>
  <c r="I168" i="7"/>
  <c r="H168" i="7"/>
  <c r="G168" i="7"/>
  <c r="F168" i="7"/>
  <c r="J167" i="7"/>
  <c r="I167" i="7"/>
  <c r="H167" i="7"/>
  <c r="G167" i="7"/>
  <c r="F167" i="7"/>
  <c r="J166" i="7"/>
  <c r="I166" i="7"/>
  <c r="H166" i="7"/>
  <c r="G166" i="7"/>
  <c r="F166" i="7"/>
  <c r="J165" i="7"/>
  <c r="I165" i="7"/>
  <c r="H165" i="7"/>
  <c r="G165" i="7"/>
  <c r="F165" i="7"/>
  <c r="J162" i="7"/>
  <c r="I162" i="7"/>
  <c r="H162" i="7"/>
  <c r="G162" i="7"/>
  <c r="F162" i="7"/>
  <c r="J160" i="7"/>
  <c r="I160" i="7"/>
  <c r="H160" i="7"/>
  <c r="G160" i="7"/>
  <c r="F160" i="7"/>
  <c r="J159" i="7"/>
  <c r="I159" i="7"/>
  <c r="H159" i="7"/>
  <c r="G159" i="7"/>
  <c r="F159" i="7"/>
  <c r="J158" i="7"/>
  <c r="I158" i="7"/>
  <c r="H158" i="7"/>
  <c r="G158" i="7"/>
  <c r="F158" i="7"/>
  <c r="J157" i="7"/>
  <c r="I157" i="7"/>
  <c r="H157" i="7"/>
  <c r="G157" i="7"/>
  <c r="F157" i="7"/>
  <c r="J156" i="7"/>
  <c r="I156" i="7"/>
  <c r="H156" i="7"/>
  <c r="G156" i="7"/>
  <c r="F156" i="7"/>
  <c r="J155" i="7"/>
  <c r="I155" i="7"/>
  <c r="H155" i="7"/>
  <c r="G155" i="7"/>
  <c r="F155" i="7"/>
  <c r="J154" i="7"/>
  <c r="I154" i="7"/>
  <c r="H154" i="7"/>
  <c r="G154" i="7"/>
  <c r="F154" i="7"/>
  <c r="J153" i="7"/>
  <c r="I153" i="7"/>
  <c r="H153" i="7"/>
  <c r="G153" i="7"/>
  <c r="F153" i="7"/>
  <c r="J152" i="7"/>
  <c r="I152" i="7"/>
  <c r="H152" i="7"/>
  <c r="G152" i="7"/>
  <c r="F152" i="7"/>
  <c r="J151" i="7"/>
  <c r="I151" i="7"/>
  <c r="H151" i="7"/>
  <c r="G151" i="7"/>
  <c r="F151" i="7"/>
  <c r="J150" i="7"/>
  <c r="I150" i="7"/>
  <c r="H150" i="7"/>
  <c r="G150" i="7"/>
  <c r="F150" i="7"/>
  <c r="J149" i="7"/>
  <c r="I149" i="7"/>
  <c r="H149" i="7"/>
  <c r="G149" i="7"/>
  <c r="F149" i="7"/>
  <c r="J148" i="7"/>
  <c r="I148" i="7"/>
  <c r="H148" i="7"/>
  <c r="G148" i="7"/>
  <c r="F148" i="7"/>
  <c r="J145" i="7"/>
  <c r="I145" i="7"/>
  <c r="H145" i="7"/>
  <c r="G145" i="7"/>
  <c r="F145" i="7"/>
  <c r="J144" i="7"/>
  <c r="I144" i="7"/>
  <c r="H144" i="7"/>
  <c r="G144" i="7"/>
  <c r="F144" i="7"/>
  <c r="J143" i="7"/>
  <c r="I143" i="7"/>
  <c r="H143" i="7"/>
  <c r="G143" i="7"/>
  <c r="F143" i="7"/>
  <c r="J142" i="7"/>
  <c r="I142" i="7"/>
  <c r="H142" i="7"/>
  <c r="G142" i="7"/>
  <c r="F142" i="7"/>
  <c r="J141" i="7"/>
  <c r="I141" i="7"/>
  <c r="H141" i="7"/>
  <c r="G141" i="7"/>
  <c r="F141" i="7"/>
  <c r="J140" i="7"/>
  <c r="I140" i="7"/>
  <c r="H140" i="7"/>
  <c r="G140" i="7"/>
  <c r="F140" i="7"/>
  <c r="J139" i="7"/>
  <c r="I139" i="7"/>
  <c r="H139" i="7"/>
  <c r="G139" i="7"/>
  <c r="F139" i="7"/>
  <c r="J138" i="7"/>
  <c r="I138" i="7"/>
  <c r="H138" i="7"/>
  <c r="G138" i="7"/>
  <c r="F138" i="7"/>
  <c r="J137" i="7"/>
  <c r="I137" i="7"/>
  <c r="H137" i="7"/>
  <c r="G137" i="7"/>
  <c r="F137" i="7"/>
  <c r="J136" i="7"/>
  <c r="I136" i="7"/>
  <c r="H136" i="7"/>
  <c r="G136" i="7"/>
  <c r="F136" i="7"/>
  <c r="J135" i="7"/>
  <c r="I135" i="7"/>
  <c r="H135" i="7"/>
  <c r="G135" i="7"/>
  <c r="F135" i="7"/>
  <c r="J134" i="7"/>
  <c r="I134" i="7"/>
  <c r="H134" i="7"/>
  <c r="G134" i="7"/>
  <c r="F134" i="7"/>
  <c r="J133" i="7"/>
  <c r="I133" i="7"/>
  <c r="H133" i="7"/>
  <c r="G133" i="7"/>
  <c r="F133" i="7"/>
  <c r="J132" i="7"/>
  <c r="I132" i="7"/>
  <c r="H132" i="7"/>
  <c r="G132" i="7"/>
  <c r="F132" i="7"/>
  <c r="J129" i="7"/>
  <c r="I129" i="7"/>
  <c r="H129" i="7"/>
  <c r="G129" i="7"/>
  <c r="F129" i="7"/>
  <c r="J128" i="7"/>
  <c r="I128" i="7"/>
  <c r="H128" i="7"/>
  <c r="G128" i="7"/>
  <c r="F128" i="7"/>
  <c r="J127" i="7"/>
  <c r="I127" i="7"/>
  <c r="H127" i="7"/>
  <c r="G127" i="7"/>
  <c r="F127" i="7"/>
  <c r="J126" i="7"/>
  <c r="I126" i="7"/>
  <c r="H126" i="7"/>
  <c r="G126" i="7"/>
  <c r="F126" i="7"/>
  <c r="J125" i="7"/>
  <c r="I125" i="7"/>
  <c r="H125" i="7"/>
  <c r="G125" i="7"/>
  <c r="F125" i="7"/>
  <c r="J124" i="7"/>
  <c r="I124" i="7"/>
  <c r="H124" i="7"/>
  <c r="G124" i="7"/>
  <c r="F124" i="7"/>
  <c r="J123" i="7"/>
  <c r="I123" i="7"/>
  <c r="H123" i="7"/>
  <c r="G123" i="7"/>
  <c r="F123" i="7"/>
  <c r="J122" i="7"/>
  <c r="I122" i="7"/>
  <c r="H122" i="7"/>
  <c r="G122" i="7"/>
  <c r="F122" i="7"/>
  <c r="J121" i="7"/>
  <c r="I121" i="7"/>
  <c r="H121" i="7"/>
  <c r="G121" i="7"/>
  <c r="F121" i="7"/>
  <c r="J120" i="7"/>
  <c r="I120" i="7"/>
  <c r="H120" i="7"/>
  <c r="G120" i="7"/>
  <c r="F120" i="7"/>
  <c r="J119" i="7"/>
  <c r="I119" i="7"/>
  <c r="H119" i="7"/>
  <c r="G119" i="7"/>
  <c r="F119" i="7"/>
  <c r="J118" i="7"/>
  <c r="I118" i="7"/>
  <c r="H118" i="7"/>
  <c r="G118" i="7"/>
  <c r="F118" i="7"/>
  <c r="J117" i="7"/>
  <c r="I117" i="7"/>
  <c r="H117" i="7"/>
  <c r="G117" i="7"/>
  <c r="F117" i="7"/>
  <c r="J116" i="7"/>
  <c r="I116" i="7"/>
  <c r="H116" i="7"/>
  <c r="G116" i="7"/>
  <c r="F116" i="7"/>
  <c r="J115" i="7"/>
  <c r="I115" i="7"/>
  <c r="H115" i="7"/>
  <c r="G115" i="7"/>
  <c r="F115" i="7"/>
  <c r="J112" i="7"/>
  <c r="I112" i="7"/>
  <c r="H112" i="7"/>
  <c r="G112" i="7"/>
  <c r="F112" i="7"/>
  <c r="J111" i="7"/>
  <c r="I111" i="7"/>
  <c r="H111" i="7"/>
  <c r="G111" i="7"/>
  <c r="F111" i="7"/>
  <c r="J110" i="7"/>
  <c r="I110" i="7"/>
  <c r="H110" i="7"/>
  <c r="G110" i="7"/>
  <c r="F110" i="7"/>
  <c r="J109" i="7"/>
  <c r="I109" i="7"/>
  <c r="H109" i="7"/>
  <c r="G109" i="7"/>
  <c r="F109" i="7"/>
  <c r="J108" i="7"/>
  <c r="I108" i="7"/>
  <c r="H108" i="7"/>
  <c r="G108" i="7"/>
  <c r="F108" i="7"/>
  <c r="J107" i="7"/>
  <c r="I107" i="7"/>
  <c r="H107" i="7"/>
  <c r="G107" i="7"/>
  <c r="F107" i="7"/>
  <c r="J106" i="7"/>
  <c r="I106" i="7"/>
  <c r="H106" i="7"/>
  <c r="G106" i="7"/>
  <c r="F106" i="7"/>
  <c r="J105" i="7"/>
  <c r="I105" i="7"/>
  <c r="H105" i="7"/>
  <c r="G105" i="7"/>
  <c r="F105" i="7"/>
  <c r="J104" i="7"/>
  <c r="I104" i="7"/>
  <c r="H104" i="7"/>
  <c r="G104" i="7"/>
  <c r="F104" i="7"/>
  <c r="J103" i="7"/>
  <c r="I103" i="7"/>
  <c r="H103" i="7"/>
  <c r="G103" i="7"/>
  <c r="F103" i="7"/>
  <c r="J102" i="7"/>
  <c r="I102" i="7"/>
  <c r="H102" i="7"/>
  <c r="G102" i="7"/>
  <c r="F102" i="7"/>
  <c r="J101" i="7"/>
  <c r="I101" i="7"/>
  <c r="H101" i="7"/>
  <c r="G101" i="7"/>
  <c r="F101" i="7"/>
  <c r="J100" i="7"/>
  <c r="I100" i="7"/>
  <c r="H100" i="7"/>
  <c r="G100" i="7"/>
  <c r="F100" i="7"/>
  <c r="J97" i="7"/>
  <c r="I97" i="7"/>
  <c r="H97" i="7"/>
  <c r="G97" i="7"/>
  <c r="F97" i="7"/>
  <c r="J96" i="7"/>
  <c r="I96" i="7"/>
  <c r="H96" i="7"/>
  <c r="G96" i="7"/>
  <c r="F96" i="7"/>
  <c r="C94" i="7"/>
  <c r="J93" i="7"/>
  <c r="C93" i="7"/>
  <c r="A1" i="7"/>
  <c r="K121" i="6"/>
  <c r="F120" i="6"/>
  <c r="K119" i="6"/>
  <c r="G119" i="6"/>
  <c r="I118" i="6"/>
  <c r="H118" i="6"/>
  <c r="H117" i="6"/>
  <c r="G117" i="6"/>
  <c r="K114" i="6"/>
  <c r="J114" i="6"/>
  <c r="I114" i="6"/>
  <c r="H114" i="6"/>
  <c r="G114" i="6"/>
  <c r="F114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10" i="6"/>
  <c r="J110" i="6"/>
  <c r="I110" i="6"/>
  <c r="H110" i="6"/>
  <c r="G110" i="6"/>
  <c r="F110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3" i="6"/>
  <c r="J93" i="6"/>
  <c r="I93" i="6"/>
  <c r="H93" i="6"/>
  <c r="G93" i="6"/>
  <c r="F93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4" i="6"/>
  <c r="J74" i="6"/>
  <c r="I74" i="6"/>
  <c r="H74" i="6"/>
  <c r="G74" i="6"/>
  <c r="F74" i="6"/>
  <c r="J73" i="6"/>
  <c r="I73" i="6"/>
  <c r="H73" i="6"/>
  <c r="G73" i="6"/>
  <c r="F73" i="6"/>
  <c r="C71" i="6"/>
  <c r="K70" i="6"/>
  <c r="C70" i="6"/>
  <c r="K62" i="6"/>
  <c r="K63" i="6" s="1"/>
  <c r="J62" i="6"/>
  <c r="K61" i="6"/>
  <c r="K120" i="6" s="1"/>
  <c r="J61" i="6"/>
  <c r="J120" i="6" s="1"/>
  <c r="I61" i="6"/>
  <c r="I120" i="6" s="1"/>
  <c r="H61" i="6"/>
  <c r="H120" i="6" s="1"/>
  <c r="G61" i="6"/>
  <c r="G120" i="6" s="1"/>
  <c r="F61" i="6"/>
  <c r="K60" i="6"/>
  <c r="J60" i="6"/>
  <c r="J119" i="6" s="1"/>
  <c r="I60" i="6"/>
  <c r="I119" i="6" s="1"/>
  <c r="H60" i="6"/>
  <c r="H119" i="6" s="1"/>
  <c r="G60" i="6"/>
  <c r="F60" i="6"/>
  <c r="F119" i="6" s="1"/>
  <c r="K59" i="6"/>
  <c r="K118" i="6" s="1"/>
  <c r="J59" i="6"/>
  <c r="J118" i="6" s="1"/>
  <c r="I59" i="6"/>
  <c r="H59" i="6"/>
  <c r="G59" i="6"/>
  <c r="G118" i="6" s="1"/>
  <c r="F59" i="6"/>
  <c r="F118" i="6" s="1"/>
  <c r="K58" i="6"/>
  <c r="K117" i="6" s="1"/>
  <c r="J58" i="6"/>
  <c r="J117" i="6" s="1"/>
  <c r="I58" i="6"/>
  <c r="I117" i="6" s="1"/>
  <c r="H58" i="6"/>
  <c r="H62" i="6" s="1"/>
  <c r="G58" i="6"/>
  <c r="G62" i="6" s="1"/>
  <c r="F58" i="6"/>
  <c r="F117" i="6" s="1"/>
  <c r="K28" i="6"/>
  <c r="J28" i="6"/>
  <c r="I28" i="6"/>
  <c r="H28" i="6"/>
  <c r="G28" i="6"/>
  <c r="F28" i="6"/>
  <c r="K13" i="6"/>
  <c r="J13" i="6"/>
  <c r="I13" i="6"/>
  <c r="H13" i="6"/>
  <c r="G13" i="6"/>
  <c r="F13" i="6"/>
  <c r="A1" i="6"/>
  <c r="O181" i="5"/>
  <c r="O74" i="5" s="1"/>
  <c r="N181" i="5"/>
  <c r="N74" i="5" s="1"/>
  <c r="J181" i="5"/>
  <c r="I181" i="5"/>
  <c r="H181" i="5"/>
  <c r="H74" i="5" s="1"/>
  <c r="G181" i="5"/>
  <c r="G74" i="5" s="1"/>
  <c r="F181" i="5"/>
  <c r="E181" i="5"/>
  <c r="L180" i="5"/>
  <c r="L179" i="5"/>
  <c r="N174" i="5"/>
  <c r="J174" i="5"/>
  <c r="H174" i="5"/>
  <c r="G174" i="5"/>
  <c r="G44" i="5" s="1"/>
  <c r="F174" i="5"/>
  <c r="O173" i="5"/>
  <c r="N173" i="5"/>
  <c r="L34" i="5" s="1"/>
  <c r="L173" i="5"/>
  <c r="L55" i="5" s="1"/>
  <c r="J173" i="5"/>
  <c r="I173" i="5"/>
  <c r="H173" i="5"/>
  <c r="H55" i="5" s="1"/>
  <c r="G173" i="5"/>
  <c r="H24" i="5" s="1"/>
  <c r="F173" i="5"/>
  <c r="E173" i="5"/>
  <c r="O172" i="5"/>
  <c r="O72" i="5" s="1"/>
  <c r="N172" i="5"/>
  <c r="J172" i="5"/>
  <c r="J71" i="5" s="1"/>
  <c r="I172" i="5"/>
  <c r="H172" i="5"/>
  <c r="G172" i="5"/>
  <c r="F172" i="5"/>
  <c r="F72" i="5" s="1"/>
  <c r="E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40" i="5" s="1"/>
  <c r="L158" i="5"/>
  <c r="O154" i="5"/>
  <c r="O174" i="5" s="1"/>
  <c r="N154" i="5"/>
  <c r="J154" i="5"/>
  <c r="I154" i="5"/>
  <c r="I174" i="5" s="1"/>
  <c r="I45" i="5" s="1"/>
  <c r="H154" i="5"/>
  <c r="G154" i="5"/>
  <c r="G48" i="5" s="1"/>
  <c r="F154" i="5"/>
  <c r="E154" i="5"/>
  <c r="E174" i="5" s="1"/>
  <c r="L153" i="5"/>
  <c r="O152" i="5"/>
  <c r="I152" i="5"/>
  <c r="F152" i="5"/>
  <c r="F24" i="5" s="1"/>
  <c r="E152" i="5"/>
  <c r="O151" i="5"/>
  <c r="N151" i="5"/>
  <c r="N152" i="5" s="1"/>
  <c r="J151" i="5"/>
  <c r="J152" i="5" s="1"/>
  <c r="J24" i="5" s="1"/>
  <c r="I151" i="5"/>
  <c r="H151" i="5"/>
  <c r="H152" i="5" s="1"/>
  <c r="G151" i="5"/>
  <c r="G152" i="5" s="1"/>
  <c r="F151" i="5"/>
  <c r="E151" i="5"/>
  <c r="G150" i="5"/>
  <c r="O147" i="5"/>
  <c r="G147" i="5"/>
  <c r="O146" i="5"/>
  <c r="N146" i="5"/>
  <c r="J146" i="5"/>
  <c r="L146" i="5" s="1"/>
  <c r="I146" i="5"/>
  <c r="H146" i="5"/>
  <c r="G146" i="5"/>
  <c r="L145" i="5"/>
  <c r="O144" i="5"/>
  <c r="N144" i="5"/>
  <c r="J144" i="5"/>
  <c r="I144" i="5"/>
  <c r="I147" i="5" s="1"/>
  <c r="H144" i="5"/>
  <c r="G144" i="5"/>
  <c r="F144" i="5"/>
  <c r="F147" i="5" s="1"/>
  <c r="E144" i="5"/>
  <c r="E147" i="5" s="1"/>
  <c r="E148" i="5" s="1"/>
  <c r="L141" i="5"/>
  <c r="L154" i="5" s="1"/>
  <c r="L140" i="5"/>
  <c r="L138" i="5"/>
  <c r="L137" i="5"/>
  <c r="L135" i="5"/>
  <c r="L13" i="5" s="1"/>
  <c r="L134" i="5"/>
  <c r="L133" i="5"/>
  <c r="L132" i="5"/>
  <c r="L131" i="5"/>
  <c r="L130" i="5"/>
  <c r="L129" i="5"/>
  <c r="L128" i="5"/>
  <c r="L151" i="5" s="1"/>
  <c r="L127" i="5"/>
  <c r="L12" i="5" s="1"/>
  <c r="L125" i="5"/>
  <c r="L124" i="5"/>
  <c r="L123" i="5"/>
  <c r="L122" i="5"/>
  <c r="L121" i="5"/>
  <c r="L120" i="5"/>
  <c r="L119" i="5"/>
  <c r="O118" i="5"/>
  <c r="N118" i="5"/>
  <c r="J118" i="5"/>
  <c r="L118" i="5" s="1"/>
  <c r="I118" i="5"/>
  <c r="H118" i="5"/>
  <c r="G118" i="5"/>
  <c r="F118" i="5"/>
  <c r="E118" i="5"/>
  <c r="L117" i="5"/>
  <c r="L116" i="5"/>
  <c r="O113" i="5"/>
  <c r="N113" i="5"/>
  <c r="J113" i="5"/>
  <c r="I113" i="5"/>
  <c r="H113" i="5"/>
  <c r="G113" i="5"/>
  <c r="F113" i="5"/>
  <c r="E113" i="5"/>
  <c r="L112" i="5"/>
  <c r="L113" i="5" s="1"/>
  <c r="L110" i="5"/>
  <c r="L109" i="5"/>
  <c r="L108" i="5"/>
  <c r="L107" i="5"/>
  <c r="L106" i="5"/>
  <c r="O105" i="5"/>
  <c r="N105" i="5"/>
  <c r="L105" i="5"/>
  <c r="J105" i="5"/>
  <c r="I105" i="5"/>
  <c r="H105" i="5"/>
  <c r="G105" i="5"/>
  <c r="F105" i="5"/>
  <c r="E105" i="5"/>
  <c r="L104" i="5"/>
  <c r="L103" i="5"/>
  <c r="O102" i="5"/>
  <c r="N102" i="5"/>
  <c r="J102" i="5"/>
  <c r="L102" i="5" s="1"/>
  <c r="I102" i="5"/>
  <c r="H102" i="5"/>
  <c r="G102" i="5"/>
  <c r="F102" i="5"/>
  <c r="F146" i="5" s="1"/>
  <c r="E102" i="5"/>
  <c r="E146" i="5" s="1"/>
  <c r="L101" i="5"/>
  <c r="L100" i="5"/>
  <c r="L99" i="5"/>
  <c r="O96" i="5"/>
  <c r="N96" i="5"/>
  <c r="L96" i="5"/>
  <c r="J96" i="5"/>
  <c r="I96" i="5"/>
  <c r="H96" i="5"/>
  <c r="G96" i="5"/>
  <c r="F96" i="5"/>
  <c r="E96" i="5"/>
  <c r="L95" i="5"/>
  <c r="L94" i="5"/>
  <c r="L93" i="5"/>
  <c r="L92" i="5" s="1"/>
  <c r="L28" i="5" s="1"/>
  <c r="O92" i="5"/>
  <c r="N92" i="5"/>
  <c r="J92" i="5"/>
  <c r="J28" i="5" s="1"/>
  <c r="I92" i="5"/>
  <c r="H92" i="5"/>
  <c r="G92" i="5"/>
  <c r="G28" i="5" s="1"/>
  <c r="F92" i="5"/>
  <c r="F28" i="5" s="1"/>
  <c r="E92" i="5"/>
  <c r="L91" i="5"/>
  <c r="L87" i="5"/>
  <c r="L86" i="5"/>
  <c r="L7" i="5" s="1"/>
  <c r="O77" i="5"/>
  <c r="N77" i="5"/>
  <c r="J77" i="5"/>
  <c r="I77" i="5"/>
  <c r="H77" i="5"/>
  <c r="G77" i="5"/>
  <c r="F77" i="5"/>
  <c r="G75" i="5"/>
  <c r="F75" i="5"/>
  <c r="J74" i="5"/>
  <c r="I74" i="5"/>
  <c r="F74" i="5"/>
  <c r="O73" i="5"/>
  <c r="G73" i="5"/>
  <c r="F73" i="5"/>
  <c r="J72" i="5"/>
  <c r="I72" i="5"/>
  <c r="G72" i="5"/>
  <c r="O71" i="5"/>
  <c r="I71" i="5"/>
  <c r="G71" i="5"/>
  <c r="F71" i="5"/>
  <c r="O70" i="5"/>
  <c r="N70" i="5"/>
  <c r="L70" i="5"/>
  <c r="J70" i="5"/>
  <c r="I70" i="5"/>
  <c r="H70" i="5"/>
  <c r="G70" i="5"/>
  <c r="F70" i="5"/>
  <c r="O69" i="5"/>
  <c r="N69" i="5"/>
  <c r="L69" i="5"/>
  <c r="J69" i="5"/>
  <c r="I69" i="5"/>
  <c r="H69" i="5"/>
  <c r="G69" i="5"/>
  <c r="F69" i="5"/>
  <c r="O68" i="5"/>
  <c r="N68" i="5"/>
  <c r="L68" i="5"/>
  <c r="J68" i="5"/>
  <c r="I68" i="5"/>
  <c r="H68" i="5"/>
  <c r="G68" i="5"/>
  <c r="F68" i="5"/>
  <c r="O67" i="5"/>
  <c r="N67" i="5"/>
  <c r="L67" i="5"/>
  <c r="J67" i="5"/>
  <c r="I67" i="5"/>
  <c r="H67" i="5"/>
  <c r="G67" i="5"/>
  <c r="F67" i="5"/>
  <c r="O66" i="5"/>
  <c r="N66" i="5"/>
  <c r="L66" i="5"/>
  <c r="J66" i="5"/>
  <c r="I66" i="5"/>
  <c r="H66" i="5"/>
  <c r="G66" i="5"/>
  <c r="F66" i="5"/>
  <c r="O65" i="5"/>
  <c r="N65" i="5"/>
  <c r="L65" i="5"/>
  <c r="J65" i="5"/>
  <c r="I65" i="5"/>
  <c r="H65" i="5"/>
  <c r="G65" i="5"/>
  <c r="F65" i="5"/>
  <c r="O64" i="5"/>
  <c r="N64" i="5"/>
  <c r="L64" i="5"/>
  <c r="J64" i="5"/>
  <c r="I64" i="5"/>
  <c r="H64" i="5"/>
  <c r="G64" i="5"/>
  <c r="F64" i="5"/>
  <c r="O63" i="5"/>
  <c r="N63" i="5"/>
  <c r="L63" i="5"/>
  <c r="J63" i="5"/>
  <c r="I63" i="5"/>
  <c r="H63" i="5"/>
  <c r="G63" i="5"/>
  <c r="F63" i="5"/>
  <c r="G60" i="5"/>
  <c r="G59" i="5"/>
  <c r="J55" i="5"/>
  <c r="I55" i="5"/>
  <c r="F55" i="5"/>
  <c r="L54" i="5"/>
  <c r="J54" i="5"/>
  <c r="I54" i="5"/>
  <c r="H54" i="5"/>
  <c r="G54" i="5"/>
  <c r="F54" i="5"/>
  <c r="G53" i="5"/>
  <c r="G51" i="5"/>
  <c r="J48" i="5"/>
  <c r="I48" i="5"/>
  <c r="H48" i="5"/>
  <c r="F48" i="5"/>
  <c r="J47" i="5"/>
  <c r="H47" i="5"/>
  <c r="G47" i="5"/>
  <c r="F47" i="5"/>
  <c r="J46" i="5"/>
  <c r="I46" i="5"/>
  <c r="H46" i="5"/>
  <c r="F46" i="5"/>
  <c r="J45" i="5"/>
  <c r="H45" i="5"/>
  <c r="F45" i="5"/>
  <c r="L41" i="5"/>
  <c r="J41" i="5"/>
  <c r="I41" i="5"/>
  <c r="H41" i="5"/>
  <c r="G41" i="5"/>
  <c r="F41" i="5"/>
  <c r="J40" i="5"/>
  <c r="I40" i="5"/>
  <c r="H40" i="5"/>
  <c r="G40" i="5"/>
  <c r="F40" i="5"/>
  <c r="L37" i="5"/>
  <c r="J37" i="5"/>
  <c r="I37" i="5"/>
  <c r="H37" i="5"/>
  <c r="G37" i="5"/>
  <c r="F37" i="5"/>
  <c r="L36" i="5"/>
  <c r="J36" i="5"/>
  <c r="I36" i="5"/>
  <c r="H36" i="5"/>
  <c r="G36" i="5"/>
  <c r="F36" i="5"/>
  <c r="L35" i="5"/>
  <c r="J35" i="5"/>
  <c r="I35" i="5"/>
  <c r="H35" i="5"/>
  <c r="G35" i="5"/>
  <c r="F35" i="5"/>
  <c r="J34" i="5"/>
  <c r="I34" i="5"/>
  <c r="F34" i="5"/>
  <c r="L33" i="5"/>
  <c r="J33" i="5"/>
  <c r="I33" i="5"/>
  <c r="H33" i="5"/>
  <c r="G33" i="5"/>
  <c r="F33" i="5"/>
  <c r="L32" i="5"/>
  <c r="J32" i="5"/>
  <c r="I32" i="5"/>
  <c r="H32" i="5"/>
  <c r="G32" i="5"/>
  <c r="F32" i="5"/>
  <c r="L31" i="5"/>
  <c r="J31" i="5"/>
  <c r="I31" i="5"/>
  <c r="H31" i="5"/>
  <c r="G31" i="5"/>
  <c r="F31" i="5"/>
  <c r="L30" i="5"/>
  <c r="J30" i="5"/>
  <c r="I30" i="5"/>
  <c r="H30" i="5"/>
  <c r="G30" i="5"/>
  <c r="F30" i="5"/>
  <c r="L29" i="5"/>
  <c r="J29" i="5"/>
  <c r="I29" i="5"/>
  <c r="H29" i="5"/>
  <c r="G29" i="5"/>
  <c r="F29" i="5"/>
  <c r="I28" i="5"/>
  <c r="H28" i="5"/>
  <c r="L25" i="5"/>
  <c r="J25" i="5"/>
  <c r="I25" i="5"/>
  <c r="H25" i="5"/>
  <c r="G25" i="5"/>
  <c r="F25" i="5"/>
  <c r="I24" i="5"/>
  <c r="L23" i="5"/>
  <c r="J23" i="5"/>
  <c r="I23" i="5"/>
  <c r="H23" i="5"/>
  <c r="G23" i="5"/>
  <c r="F23" i="5"/>
  <c r="N20" i="5"/>
  <c r="J20" i="5"/>
  <c r="I20" i="5"/>
  <c r="H20" i="5"/>
  <c r="G20" i="5"/>
  <c r="F20" i="5"/>
  <c r="N19" i="5"/>
  <c r="J19" i="5"/>
  <c r="I19" i="5"/>
  <c r="H19" i="5"/>
  <c r="G19" i="5"/>
  <c r="F19" i="5"/>
  <c r="N18" i="5"/>
  <c r="J18" i="5"/>
  <c r="I18" i="5"/>
  <c r="H18" i="5"/>
  <c r="G18" i="5"/>
  <c r="F18" i="5"/>
  <c r="N16" i="5"/>
  <c r="J16" i="5"/>
  <c r="I16" i="5"/>
  <c r="H16" i="5"/>
  <c r="G16" i="5"/>
  <c r="F16" i="5"/>
  <c r="O13" i="5"/>
  <c r="N13" i="5"/>
  <c r="J13" i="5"/>
  <c r="I13" i="5"/>
  <c r="H13" i="5"/>
  <c r="G13" i="5"/>
  <c r="F13" i="5"/>
  <c r="O12" i="5"/>
  <c r="N12" i="5"/>
  <c r="J12" i="5"/>
  <c r="I12" i="5"/>
  <c r="H12" i="5"/>
  <c r="G12" i="5"/>
  <c r="F12" i="5"/>
  <c r="O11" i="5"/>
  <c r="O10" i="5"/>
  <c r="N10" i="5"/>
  <c r="L10" i="5"/>
  <c r="J10" i="5"/>
  <c r="I10" i="5"/>
  <c r="H10" i="5"/>
  <c r="G10" i="5"/>
  <c r="F10" i="5"/>
  <c r="O7" i="5"/>
  <c r="N7" i="5"/>
  <c r="J7" i="5"/>
  <c r="I7" i="5"/>
  <c r="H7" i="5"/>
  <c r="G7" i="5"/>
  <c r="F7" i="5"/>
  <c r="C6" i="5"/>
  <c r="A1" i="5"/>
  <c r="A1" i="4"/>
  <c r="J176" i="3"/>
  <c r="I176" i="3"/>
  <c r="H176" i="3"/>
  <c r="G176" i="3"/>
  <c r="F176" i="3"/>
  <c r="J175" i="3"/>
  <c r="I175" i="3"/>
  <c r="H175" i="3"/>
  <c r="G175" i="3"/>
  <c r="F175" i="3"/>
  <c r="J174" i="3"/>
  <c r="I174" i="3"/>
  <c r="H174" i="3"/>
  <c r="G174" i="3"/>
  <c r="F174" i="3"/>
  <c r="J173" i="3"/>
  <c r="I173" i="3"/>
  <c r="H173" i="3"/>
  <c r="G173" i="3"/>
  <c r="F173" i="3"/>
  <c r="J172" i="3"/>
  <c r="I172" i="3"/>
  <c r="H172" i="3"/>
  <c r="G172" i="3"/>
  <c r="F172" i="3"/>
  <c r="J171" i="3"/>
  <c r="I171" i="3"/>
  <c r="H171" i="3"/>
  <c r="G171" i="3"/>
  <c r="F171" i="3"/>
  <c r="J170" i="3"/>
  <c r="I170" i="3"/>
  <c r="H170" i="3"/>
  <c r="G170" i="3"/>
  <c r="F170" i="3"/>
  <c r="J169" i="3"/>
  <c r="I169" i="3"/>
  <c r="H169" i="3"/>
  <c r="G169" i="3"/>
  <c r="F169" i="3"/>
  <c r="J168" i="3"/>
  <c r="I168" i="3"/>
  <c r="H168" i="3"/>
  <c r="G168" i="3"/>
  <c r="F168" i="3"/>
  <c r="J167" i="3"/>
  <c r="I167" i="3"/>
  <c r="H167" i="3"/>
  <c r="G167" i="3"/>
  <c r="F167" i="3"/>
  <c r="J166" i="3"/>
  <c r="I166" i="3"/>
  <c r="H166" i="3"/>
  <c r="G166" i="3"/>
  <c r="F166" i="3"/>
  <c r="J165" i="3"/>
  <c r="I165" i="3"/>
  <c r="H165" i="3"/>
  <c r="G165" i="3"/>
  <c r="F165" i="3"/>
  <c r="J162" i="3"/>
  <c r="I162" i="3"/>
  <c r="H162" i="3"/>
  <c r="G162" i="3"/>
  <c r="F162" i="3"/>
  <c r="J160" i="3"/>
  <c r="I160" i="3"/>
  <c r="H160" i="3"/>
  <c r="G160" i="3"/>
  <c r="F160" i="3"/>
  <c r="J159" i="3"/>
  <c r="I159" i="3"/>
  <c r="H159" i="3"/>
  <c r="G159" i="3"/>
  <c r="F159" i="3"/>
  <c r="J158" i="3"/>
  <c r="I158" i="3"/>
  <c r="H158" i="3"/>
  <c r="G158" i="3"/>
  <c r="F158" i="3"/>
  <c r="J157" i="3"/>
  <c r="I157" i="3"/>
  <c r="H157" i="3"/>
  <c r="G157" i="3"/>
  <c r="F157" i="3"/>
  <c r="J156" i="3"/>
  <c r="I156" i="3"/>
  <c r="H156" i="3"/>
  <c r="G156" i="3"/>
  <c r="F156" i="3"/>
  <c r="J155" i="3"/>
  <c r="I155" i="3"/>
  <c r="H155" i="3"/>
  <c r="G155" i="3"/>
  <c r="F155" i="3"/>
  <c r="J154" i="3"/>
  <c r="I154" i="3"/>
  <c r="H154" i="3"/>
  <c r="G154" i="3"/>
  <c r="F154" i="3"/>
  <c r="J153" i="3"/>
  <c r="I153" i="3"/>
  <c r="H153" i="3"/>
  <c r="G153" i="3"/>
  <c r="F153" i="3"/>
  <c r="J152" i="3"/>
  <c r="I152" i="3"/>
  <c r="H152" i="3"/>
  <c r="G152" i="3"/>
  <c r="F152" i="3"/>
  <c r="J151" i="3"/>
  <c r="I151" i="3"/>
  <c r="H151" i="3"/>
  <c r="G151" i="3"/>
  <c r="F151" i="3"/>
  <c r="J150" i="3"/>
  <c r="I150" i="3"/>
  <c r="H150" i="3"/>
  <c r="G150" i="3"/>
  <c r="F150" i="3"/>
  <c r="J149" i="3"/>
  <c r="I149" i="3"/>
  <c r="H149" i="3"/>
  <c r="G149" i="3"/>
  <c r="F149" i="3"/>
  <c r="J148" i="3"/>
  <c r="I148" i="3"/>
  <c r="H148" i="3"/>
  <c r="G148" i="3"/>
  <c r="F148" i="3"/>
  <c r="J145" i="3"/>
  <c r="I145" i="3"/>
  <c r="H145" i="3"/>
  <c r="G145" i="3"/>
  <c r="F145" i="3"/>
  <c r="J144" i="3"/>
  <c r="I144" i="3"/>
  <c r="H144" i="3"/>
  <c r="G144" i="3"/>
  <c r="F144" i="3"/>
  <c r="J143" i="3"/>
  <c r="I143" i="3"/>
  <c r="H143" i="3"/>
  <c r="G143" i="3"/>
  <c r="F143" i="3"/>
  <c r="J142" i="3"/>
  <c r="I142" i="3"/>
  <c r="H142" i="3"/>
  <c r="G142" i="3"/>
  <c r="F142" i="3"/>
  <c r="J141" i="3"/>
  <c r="I141" i="3"/>
  <c r="H141" i="3"/>
  <c r="G141" i="3"/>
  <c r="F141" i="3"/>
  <c r="J140" i="3"/>
  <c r="I140" i="3"/>
  <c r="H140" i="3"/>
  <c r="G140" i="3"/>
  <c r="F140" i="3"/>
  <c r="J139" i="3"/>
  <c r="I139" i="3"/>
  <c r="H139" i="3"/>
  <c r="G139" i="3"/>
  <c r="F139" i="3"/>
  <c r="J138" i="3"/>
  <c r="I138" i="3"/>
  <c r="H138" i="3"/>
  <c r="G138" i="3"/>
  <c r="F138" i="3"/>
  <c r="J137" i="3"/>
  <c r="I137" i="3"/>
  <c r="H137" i="3"/>
  <c r="G137" i="3"/>
  <c r="F137" i="3"/>
  <c r="J136" i="3"/>
  <c r="I136" i="3"/>
  <c r="H136" i="3"/>
  <c r="G136" i="3"/>
  <c r="F136" i="3"/>
  <c r="J135" i="3"/>
  <c r="I135" i="3"/>
  <c r="H135" i="3"/>
  <c r="G135" i="3"/>
  <c r="F135" i="3"/>
  <c r="J134" i="3"/>
  <c r="I134" i="3"/>
  <c r="H134" i="3"/>
  <c r="G134" i="3"/>
  <c r="F134" i="3"/>
  <c r="J133" i="3"/>
  <c r="I133" i="3"/>
  <c r="H133" i="3"/>
  <c r="G133" i="3"/>
  <c r="F133" i="3"/>
  <c r="J132" i="3"/>
  <c r="I132" i="3"/>
  <c r="H132" i="3"/>
  <c r="G132" i="3"/>
  <c r="F132" i="3"/>
  <c r="J129" i="3"/>
  <c r="I129" i="3"/>
  <c r="H129" i="3"/>
  <c r="G129" i="3"/>
  <c r="F129" i="3"/>
  <c r="J128" i="3"/>
  <c r="I128" i="3"/>
  <c r="H128" i="3"/>
  <c r="G128" i="3"/>
  <c r="F128" i="3"/>
  <c r="J127" i="3"/>
  <c r="I127" i="3"/>
  <c r="H127" i="3"/>
  <c r="G127" i="3"/>
  <c r="F127" i="3"/>
  <c r="J126" i="3"/>
  <c r="I126" i="3"/>
  <c r="H126" i="3"/>
  <c r="G126" i="3"/>
  <c r="F126" i="3"/>
  <c r="J125" i="3"/>
  <c r="I125" i="3"/>
  <c r="H125" i="3"/>
  <c r="G125" i="3"/>
  <c r="F125" i="3"/>
  <c r="J124" i="3"/>
  <c r="I124" i="3"/>
  <c r="H124" i="3"/>
  <c r="G124" i="3"/>
  <c r="F124" i="3"/>
  <c r="J123" i="3"/>
  <c r="I123" i="3"/>
  <c r="H123" i="3"/>
  <c r="G123" i="3"/>
  <c r="F123" i="3"/>
  <c r="J122" i="3"/>
  <c r="I122" i="3"/>
  <c r="H122" i="3"/>
  <c r="G122" i="3"/>
  <c r="F122" i="3"/>
  <c r="J121" i="3"/>
  <c r="I121" i="3"/>
  <c r="H121" i="3"/>
  <c r="G121" i="3"/>
  <c r="F121" i="3"/>
  <c r="J120" i="3"/>
  <c r="I120" i="3"/>
  <c r="H120" i="3"/>
  <c r="G120" i="3"/>
  <c r="F120" i="3"/>
  <c r="J119" i="3"/>
  <c r="I119" i="3"/>
  <c r="H119" i="3"/>
  <c r="G119" i="3"/>
  <c r="F119" i="3"/>
  <c r="J118" i="3"/>
  <c r="I118" i="3"/>
  <c r="H118" i="3"/>
  <c r="G118" i="3"/>
  <c r="F118" i="3"/>
  <c r="J117" i="3"/>
  <c r="I117" i="3"/>
  <c r="H117" i="3"/>
  <c r="G117" i="3"/>
  <c r="F117" i="3"/>
  <c r="J116" i="3"/>
  <c r="I116" i="3"/>
  <c r="H116" i="3"/>
  <c r="G116" i="3"/>
  <c r="F116" i="3"/>
  <c r="J115" i="3"/>
  <c r="I115" i="3"/>
  <c r="H115" i="3"/>
  <c r="G115" i="3"/>
  <c r="F115" i="3"/>
  <c r="J112" i="3"/>
  <c r="I112" i="3"/>
  <c r="H112" i="3"/>
  <c r="G112" i="3"/>
  <c r="F112" i="3"/>
  <c r="J111" i="3"/>
  <c r="I111" i="3"/>
  <c r="H111" i="3"/>
  <c r="G111" i="3"/>
  <c r="F111" i="3"/>
  <c r="J110" i="3"/>
  <c r="I110" i="3"/>
  <c r="H110" i="3"/>
  <c r="G110" i="3"/>
  <c r="F110" i="3"/>
  <c r="J109" i="3"/>
  <c r="I109" i="3"/>
  <c r="H109" i="3"/>
  <c r="G109" i="3"/>
  <c r="F109" i="3"/>
  <c r="J108" i="3"/>
  <c r="I108" i="3"/>
  <c r="H108" i="3"/>
  <c r="G108" i="3"/>
  <c r="F108" i="3"/>
  <c r="J107" i="3"/>
  <c r="I107" i="3"/>
  <c r="H107" i="3"/>
  <c r="G107" i="3"/>
  <c r="F107" i="3"/>
  <c r="J106" i="3"/>
  <c r="I106" i="3"/>
  <c r="H106" i="3"/>
  <c r="G106" i="3"/>
  <c r="F106" i="3"/>
  <c r="J105" i="3"/>
  <c r="I105" i="3"/>
  <c r="H105" i="3"/>
  <c r="G105" i="3"/>
  <c r="F105" i="3"/>
  <c r="J104" i="3"/>
  <c r="I104" i="3"/>
  <c r="H104" i="3"/>
  <c r="G104" i="3"/>
  <c r="F104" i="3"/>
  <c r="J103" i="3"/>
  <c r="I103" i="3"/>
  <c r="H103" i="3"/>
  <c r="G103" i="3"/>
  <c r="F103" i="3"/>
  <c r="J102" i="3"/>
  <c r="I102" i="3"/>
  <c r="H102" i="3"/>
  <c r="G102" i="3"/>
  <c r="F102" i="3"/>
  <c r="J101" i="3"/>
  <c r="I101" i="3"/>
  <c r="H101" i="3"/>
  <c r="G101" i="3"/>
  <c r="F101" i="3"/>
  <c r="J100" i="3"/>
  <c r="I100" i="3"/>
  <c r="H100" i="3"/>
  <c r="G100" i="3"/>
  <c r="F100" i="3"/>
  <c r="J97" i="3"/>
  <c r="I97" i="3"/>
  <c r="H97" i="3"/>
  <c r="G97" i="3"/>
  <c r="F97" i="3"/>
  <c r="J96" i="3"/>
  <c r="I96" i="3"/>
  <c r="H96" i="3"/>
  <c r="G96" i="3"/>
  <c r="F96" i="3"/>
  <c r="C94" i="3"/>
  <c r="J93" i="3"/>
  <c r="C93" i="3"/>
  <c r="A1" i="3"/>
  <c r="J120" i="2"/>
  <c r="I120" i="2"/>
  <c r="H119" i="2"/>
  <c r="G119" i="2"/>
  <c r="F118" i="2"/>
  <c r="K117" i="2"/>
  <c r="K114" i="2"/>
  <c r="J114" i="2"/>
  <c r="I114" i="2"/>
  <c r="H114" i="2"/>
  <c r="G114" i="2"/>
  <c r="F114" i="2"/>
  <c r="K113" i="2"/>
  <c r="J113" i="2"/>
  <c r="I113" i="2"/>
  <c r="H113" i="2"/>
  <c r="G113" i="2"/>
  <c r="F113" i="2"/>
  <c r="K112" i="2"/>
  <c r="J112" i="2"/>
  <c r="I112" i="2"/>
  <c r="H112" i="2"/>
  <c r="G112" i="2"/>
  <c r="F112" i="2"/>
  <c r="K111" i="2"/>
  <c r="J111" i="2"/>
  <c r="I111" i="2"/>
  <c r="H111" i="2"/>
  <c r="G111" i="2"/>
  <c r="F111" i="2"/>
  <c r="K110" i="2"/>
  <c r="J110" i="2"/>
  <c r="I110" i="2"/>
  <c r="H110" i="2"/>
  <c r="G110" i="2"/>
  <c r="F110" i="2"/>
  <c r="K109" i="2"/>
  <c r="J109" i="2"/>
  <c r="I109" i="2"/>
  <c r="H109" i="2"/>
  <c r="G109" i="2"/>
  <c r="F109" i="2"/>
  <c r="K108" i="2"/>
  <c r="J108" i="2"/>
  <c r="I108" i="2"/>
  <c r="H108" i="2"/>
  <c r="G108" i="2"/>
  <c r="F108" i="2"/>
  <c r="K107" i="2"/>
  <c r="J107" i="2"/>
  <c r="I107" i="2"/>
  <c r="H107" i="2"/>
  <c r="G107" i="2"/>
  <c r="F107" i="2"/>
  <c r="K106" i="2"/>
  <c r="J106" i="2"/>
  <c r="I106" i="2"/>
  <c r="H106" i="2"/>
  <c r="G106" i="2"/>
  <c r="F106" i="2"/>
  <c r="K104" i="2"/>
  <c r="J104" i="2"/>
  <c r="I104" i="2"/>
  <c r="H104" i="2"/>
  <c r="G104" i="2"/>
  <c r="F104" i="2"/>
  <c r="K103" i="2"/>
  <c r="J103" i="2"/>
  <c r="I103" i="2"/>
  <c r="H103" i="2"/>
  <c r="G103" i="2"/>
  <c r="F103" i="2"/>
  <c r="K102" i="2"/>
  <c r="J102" i="2"/>
  <c r="I102" i="2"/>
  <c r="H102" i="2"/>
  <c r="G102" i="2"/>
  <c r="F102" i="2"/>
  <c r="K101" i="2"/>
  <c r="J101" i="2"/>
  <c r="I101" i="2"/>
  <c r="H101" i="2"/>
  <c r="G101" i="2"/>
  <c r="F101" i="2"/>
  <c r="K100" i="2"/>
  <c r="J100" i="2"/>
  <c r="I100" i="2"/>
  <c r="H100" i="2"/>
  <c r="G100" i="2"/>
  <c r="F100" i="2"/>
  <c r="K99" i="2"/>
  <c r="J99" i="2"/>
  <c r="I99" i="2"/>
  <c r="H99" i="2"/>
  <c r="G99" i="2"/>
  <c r="F99" i="2"/>
  <c r="K98" i="2"/>
  <c r="J98" i="2"/>
  <c r="I98" i="2"/>
  <c r="H98" i="2"/>
  <c r="G98" i="2"/>
  <c r="F98" i="2"/>
  <c r="K97" i="2"/>
  <c r="J97" i="2"/>
  <c r="I97" i="2"/>
  <c r="H97" i="2"/>
  <c r="G97" i="2"/>
  <c r="F97" i="2"/>
  <c r="K96" i="2"/>
  <c r="J96" i="2"/>
  <c r="I96" i="2"/>
  <c r="H96" i="2"/>
  <c r="G96" i="2"/>
  <c r="F96" i="2"/>
  <c r="K93" i="2"/>
  <c r="J93" i="2"/>
  <c r="I93" i="2"/>
  <c r="H93" i="2"/>
  <c r="G93" i="2"/>
  <c r="F93" i="2"/>
  <c r="K91" i="2"/>
  <c r="J91" i="2"/>
  <c r="I91" i="2"/>
  <c r="H91" i="2"/>
  <c r="G91" i="2"/>
  <c r="F91" i="2"/>
  <c r="K90" i="2"/>
  <c r="J90" i="2"/>
  <c r="I90" i="2"/>
  <c r="H90" i="2"/>
  <c r="G90" i="2"/>
  <c r="F90" i="2"/>
  <c r="K89" i="2"/>
  <c r="J89" i="2"/>
  <c r="I89" i="2"/>
  <c r="H89" i="2"/>
  <c r="G89" i="2"/>
  <c r="F89" i="2"/>
  <c r="K88" i="2"/>
  <c r="J88" i="2"/>
  <c r="I88" i="2"/>
  <c r="H88" i="2"/>
  <c r="G88" i="2"/>
  <c r="F88" i="2"/>
  <c r="K87" i="2"/>
  <c r="J87" i="2"/>
  <c r="I87" i="2"/>
  <c r="H87" i="2"/>
  <c r="G87" i="2"/>
  <c r="F87" i="2"/>
  <c r="K86" i="2"/>
  <c r="J86" i="2"/>
  <c r="I86" i="2"/>
  <c r="H86" i="2"/>
  <c r="G86" i="2"/>
  <c r="F86" i="2"/>
  <c r="K85" i="2"/>
  <c r="J85" i="2"/>
  <c r="I85" i="2"/>
  <c r="H85" i="2"/>
  <c r="G85" i="2"/>
  <c r="F85" i="2"/>
  <c r="K84" i="2"/>
  <c r="J84" i="2"/>
  <c r="I84" i="2"/>
  <c r="H84" i="2"/>
  <c r="G84" i="2"/>
  <c r="F84" i="2"/>
  <c r="K83" i="2"/>
  <c r="J83" i="2"/>
  <c r="I83" i="2"/>
  <c r="H83" i="2"/>
  <c r="G83" i="2"/>
  <c r="F83" i="2"/>
  <c r="K82" i="2"/>
  <c r="J82" i="2"/>
  <c r="I82" i="2"/>
  <c r="H82" i="2"/>
  <c r="G82" i="2"/>
  <c r="F82" i="2"/>
  <c r="K79" i="2"/>
  <c r="J79" i="2"/>
  <c r="I79" i="2"/>
  <c r="H79" i="2"/>
  <c r="G79" i="2"/>
  <c r="F79" i="2"/>
  <c r="K78" i="2"/>
  <c r="J78" i="2"/>
  <c r="I78" i="2"/>
  <c r="H78" i="2"/>
  <c r="G78" i="2"/>
  <c r="F78" i="2"/>
  <c r="K77" i="2"/>
  <c r="J77" i="2"/>
  <c r="I77" i="2"/>
  <c r="H77" i="2"/>
  <c r="G77" i="2"/>
  <c r="F77" i="2"/>
  <c r="K76" i="2"/>
  <c r="J76" i="2"/>
  <c r="I76" i="2"/>
  <c r="H76" i="2"/>
  <c r="G76" i="2"/>
  <c r="F76" i="2"/>
  <c r="K74" i="2"/>
  <c r="J74" i="2"/>
  <c r="I74" i="2"/>
  <c r="H74" i="2"/>
  <c r="G74" i="2"/>
  <c r="F74" i="2"/>
  <c r="J73" i="2"/>
  <c r="I73" i="2"/>
  <c r="H73" i="2"/>
  <c r="G73" i="2"/>
  <c r="F73" i="2"/>
  <c r="C71" i="2"/>
  <c r="K70" i="2"/>
  <c r="C70" i="2"/>
  <c r="H62" i="2"/>
  <c r="H63" i="2" s="1"/>
  <c r="G62" i="2"/>
  <c r="G121" i="2" s="1"/>
  <c r="K61" i="2"/>
  <c r="K120" i="2" s="1"/>
  <c r="J61" i="2"/>
  <c r="I61" i="2"/>
  <c r="H61" i="2"/>
  <c r="H120" i="2" s="1"/>
  <c r="G61" i="2"/>
  <c r="G120" i="2" s="1"/>
  <c r="F61" i="2"/>
  <c r="F120" i="2" s="1"/>
  <c r="K60" i="2"/>
  <c r="K119" i="2" s="1"/>
  <c r="J60" i="2"/>
  <c r="J119" i="2" s="1"/>
  <c r="I60" i="2"/>
  <c r="I119" i="2" s="1"/>
  <c r="H60" i="2"/>
  <c r="G60" i="2"/>
  <c r="F60" i="2"/>
  <c r="F119" i="2" s="1"/>
  <c r="K59" i="2"/>
  <c r="K118" i="2" s="1"/>
  <c r="J59" i="2"/>
  <c r="J118" i="2" s="1"/>
  <c r="I59" i="2"/>
  <c r="I118" i="2" s="1"/>
  <c r="H59" i="2"/>
  <c r="H118" i="2" s="1"/>
  <c r="G59" i="2"/>
  <c r="G118" i="2" s="1"/>
  <c r="F59" i="2"/>
  <c r="K58" i="2"/>
  <c r="K62" i="2" s="1"/>
  <c r="J58" i="2"/>
  <c r="J117" i="2" s="1"/>
  <c r="I58" i="2"/>
  <c r="I117" i="2" s="1"/>
  <c r="H58" i="2"/>
  <c r="H117" i="2" s="1"/>
  <c r="G58" i="2"/>
  <c r="G117" i="2" s="1"/>
  <c r="F58" i="2"/>
  <c r="F117" i="2" s="1"/>
  <c r="K28" i="2"/>
  <c r="J28" i="2"/>
  <c r="I28" i="2"/>
  <c r="H28" i="2"/>
  <c r="G28" i="2"/>
  <c r="F28" i="2"/>
  <c r="K13" i="2"/>
  <c r="J13" i="2"/>
  <c r="I13" i="2"/>
  <c r="H13" i="2"/>
  <c r="G13" i="2"/>
  <c r="F13" i="2"/>
  <c r="A1" i="2"/>
  <c r="G6" i="1"/>
  <c r="F6" i="1"/>
  <c r="E6" i="1"/>
  <c r="D6" i="1"/>
  <c r="G5" i="1"/>
  <c r="F5" i="1"/>
  <c r="E5" i="1"/>
  <c r="D5" i="1"/>
  <c r="I150" i="5" l="1"/>
  <c r="I59" i="5" s="1"/>
  <c r="I51" i="5"/>
  <c r="I17" i="5"/>
  <c r="I75" i="5"/>
  <c r="I73" i="5"/>
  <c r="I60" i="5"/>
  <c r="I148" i="5"/>
  <c r="I52" i="5"/>
  <c r="I44" i="5"/>
  <c r="I11" i="5"/>
  <c r="I58" i="5"/>
  <c r="I53" i="5"/>
  <c r="K121" i="2"/>
  <c r="K63" i="2"/>
  <c r="L174" i="9"/>
  <c r="L48" i="9"/>
  <c r="L46" i="9"/>
  <c r="H150" i="9"/>
  <c r="H59" i="9" s="1"/>
  <c r="H148" i="9"/>
  <c r="H75" i="9"/>
  <c r="H73" i="9"/>
  <c r="H53" i="9"/>
  <c r="H51" i="9"/>
  <c r="H17" i="9"/>
  <c r="H60" i="9"/>
  <c r="H52" i="9"/>
  <c r="H44" i="9"/>
  <c r="H58" i="9"/>
  <c r="H11" i="9"/>
  <c r="O148" i="9"/>
  <c r="O75" i="9"/>
  <c r="O73" i="9"/>
  <c r="O150" i="9"/>
  <c r="G150" i="9"/>
  <c r="G59" i="9" s="1"/>
  <c r="G60" i="9"/>
  <c r="G58" i="9"/>
  <c r="G52" i="9"/>
  <c r="G11" i="9"/>
  <c r="G148" i="9"/>
  <c r="G51" i="9"/>
  <c r="G75" i="9"/>
  <c r="G73" i="9"/>
  <c r="G17" i="9"/>
  <c r="G53" i="9"/>
  <c r="L172" i="5"/>
  <c r="N72" i="5"/>
  <c r="N71" i="5"/>
  <c r="G63" i="6"/>
  <c r="G121" i="6"/>
  <c r="F17" i="5"/>
  <c r="G45" i="5"/>
  <c r="I62" i="2"/>
  <c r="G55" i="5"/>
  <c r="G34" i="5"/>
  <c r="G63" i="2"/>
  <c r="F150" i="5"/>
  <c r="F59" i="5" s="1"/>
  <c r="F60" i="5"/>
  <c r="F58" i="5"/>
  <c r="F53" i="5"/>
  <c r="F11" i="5"/>
  <c r="F148" i="5"/>
  <c r="F52" i="5"/>
  <c r="O148" i="5"/>
  <c r="O150" i="5"/>
  <c r="E150" i="5"/>
  <c r="L152" i="5"/>
  <c r="L24" i="5" s="1"/>
  <c r="H63" i="6"/>
  <c r="H121" i="6"/>
  <c r="G17" i="5"/>
  <c r="H34" i="5"/>
  <c r="F51" i="5"/>
  <c r="H121" i="2"/>
  <c r="O75" i="5"/>
  <c r="L174" i="5"/>
  <c r="L48" i="5"/>
  <c r="L46" i="5"/>
  <c r="H147" i="5"/>
  <c r="G148" i="5"/>
  <c r="G58" i="5"/>
  <c r="G52" i="5"/>
  <c r="G11" i="5"/>
  <c r="G24" i="5"/>
  <c r="F44" i="5"/>
  <c r="J121" i="6"/>
  <c r="J63" i="6"/>
  <c r="I60" i="9"/>
  <c r="L144" i="5"/>
  <c r="J147" i="5"/>
  <c r="H72" i="5"/>
  <c r="H71" i="5"/>
  <c r="L181" i="5"/>
  <c r="L74" i="5" s="1"/>
  <c r="F62" i="6"/>
  <c r="I148" i="9"/>
  <c r="I75" i="9"/>
  <c r="I73" i="9"/>
  <c r="I53" i="9"/>
  <c r="I51" i="9"/>
  <c r="I17" i="9"/>
  <c r="I150" i="9"/>
  <c r="I59" i="9" s="1"/>
  <c r="I55" i="9"/>
  <c r="J34" i="9"/>
  <c r="F62" i="2"/>
  <c r="J62" i="2"/>
  <c r="G46" i="5"/>
  <c r="I47" i="5"/>
  <c r="N147" i="5"/>
  <c r="I11" i="9"/>
  <c r="I24" i="9"/>
  <c r="I58" i="9"/>
  <c r="L36" i="9"/>
  <c r="L34" i="9"/>
  <c r="L32" i="9"/>
  <c r="L30" i="9"/>
  <c r="L13" i="9"/>
  <c r="L12" i="9"/>
  <c r="L96" i="9"/>
  <c r="L10" i="9"/>
  <c r="F147" i="9"/>
  <c r="J147" i="9"/>
  <c r="L144" i="9"/>
  <c r="G44" i="9"/>
  <c r="L181" i="9"/>
  <c r="L74" i="9" s="1"/>
  <c r="I52" i="9"/>
  <c r="N150" i="9"/>
  <c r="N148" i="9"/>
  <c r="N75" i="9"/>
  <c r="N73" i="9"/>
  <c r="J24" i="9"/>
  <c r="I47" i="9"/>
  <c r="I174" i="9"/>
  <c r="I62" i="6"/>
  <c r="N74" i="9"/>
  <c r="I71" i="9"/>
  <c r="O71" i="9"/>
  <c r="F63" i="6" l="1"/>
  <c r="F121" i="6"/>
  <c r="L44" i="9"/>
  <c r="L45" i="9"/>
  <c r="I45" i="9"/>
  <c r="I44" i="9"/>
  <c r="F150" i="9"/>
  <c r="F59" i="9" s="1"/>
  <c r="F60" i="9"/>
  <c r="F58" i="9"/>
  <c r="F52" i="9"/>
  <c r="F44" i="9"/>
  <c r="F11" i="9"/>
  <c r="F148" i="9"/>
  <c r="F51" i="9"/>
  <c r="F75" i="9"/>
  <c r="F73" i="9"/>
  <c r="F17" i="9"/>
  <c r="F53" i="9"/>
  <c r="N75" i="5"/>
  <c r="N73" i="5"/>
  <c r="N148" i="5"/>
  <c r="N11" i="5"/>
  <c r="N17" i="5"/>
  <c r="N150" i="5"/>
  <c r="F121" i="2"/>
  <c r="F63" i="2"/>
  <c r="L44" i="5"/>
  <c r="L45" i="5"/>
  <c r="J150" i="5"/>
  <c r="J59" i="5" s="1"/>
  <c r="J60" i="5"/>
  <c r="J58" i="5"/>
  <c r="J52" i="5"/>
  <c r="L147" i="5"/>
  <c r="J75" i="5"/>
  <c r="J73" i="5"/>
  <c r="J11" i="5"/>
  <c r="J53" i="5"/>
  <c r="J44" i="5"/>
  <c r="J17" i="5"/>
  <c r="J148" i="5"/>
  <c r="J51" i="5"/>
  <c r="I121" i="2"/>
  <c r="I63" i="2"/>
  <c r="I121" i="6"/>
  <c r="I63" i="6"/>
  <c r="J150" i="9"/>
  <c r="J59" i="9" s="1"/>
  <c r="J60" i="9"/>
  <c r="J58" i="9"/>
  <c r="J52" i="9"/>
  <c r="J44" i="9"/>
  <c r="J11" i="9"/>
  <c r="J148" i="9"/>
  <c r="J75" i="9"/>
  <c r="J73" i="9"/>
  <c r="J17" i="9"/>
  <c r="J53" i="9"/>
  <c r="L147" i="9"/>
  <c r="J51" i="9"/>
  <c r="J121" i="2"/>
  <c r="J63" i="2"/>
  <c r="H75" i="5"/>
  <c r="H73" i="5"/>
  <c r="H53" i="5"/>
  <c r="H148" i="5"/>
  <c r="H150" i="5"/>
  <c r="H59" i="5" s="1"/>
  <c r="H51" i="5"/>
  <c r="H17" i="5"/>
  <c r="H58" i="5"/>
  <c r="H11" i="5"/>
  <c r="H52" i="5"/>
  <c r="H44" i="5"/>
  <c r="H60" i="5"/>
  <c r="L72" i="5"/>
  <c r="L71" i="5"/>
  <c r="L47" i="5"/>
  <c r="L150" i="9" l="1"/>
  <c r="L59" i="9" s="1"/>
  <c r="L60" i="9"/>
  <c r="L58" i="9"/>
  <c r="L52" i="9"/>
  <c r="L11" i="9"/>
  <c r="L148" i="9"/>
  <c r="L53" i="9"/>
  <c r="L51" i="9"/>
  <c r="L73" i="9"/>
  <c r="L75" i="9"/>
  <c r="L148" i="5"/>
  <c r="L60" i="5"/>
  <c r="L53" i="5"/>
  <c r="L11" i="5"/>
  <c r="L58" i="5"/>
  <c r="L52" i="5"/>
  <c r="L150" i="5"/>
  <c r="L59" i="5" s="1"/>
  <c r="L73" i="5"/>
  <c r="L51" i="5"/>
  <c r="L75" i="5"/>
</calcChain>
</file>

<file path=xl/sharedStrings.xml><?xml version="1.0" encoding="utf-8"?>
<sst xmlns="http://schemas.openxmlformats.org/spreadsheetml/2006/main" count="1155" uniqueCount="292">
  <si>
    <t>Source: TagniFi Fundamentals</t>
  </si>
  <si>
    <t>Total Liabilities and Equity</t>
  </si>
  <si>
    <t>Total Equity</t>
  </si>
  <si>
    <t>Noncontrolling Interest</t>
  </si>
  <si>
    <t>Total Equity Attributable to Parent</t>
  </si>
  <si>
    <t>Other Equity</t>
  </si>
  <si>
    <t>ESOP and Employee Related Equity</t>
  </si>
  <si>
    <t>Retained Earnings (Deficit)</t>
  </si>
  <si>
    <t>Accumulated Other Comprehensive Income</t>
  </si>
  <si>
    <t>Treasury Stock</t>
  </si>
  <si>
    <t>Additional Paid In Capital</t>
  </si>
  <si>
    <t>Common Stock</t>
  </si>
  <si>
    <t>Preferred Stock</t>
  </si>
  <si>
    <t>Equity:</t>
  </si>
  <si>
    <t>Commitments and Contingencies</t>
  </si>
  <si>
    <t>Total Liabilities</t>
  </si>
  <si>
    <t>Other Noncurrent Liabilities</t>
  </si>
  <si>
    <t>Divestment Liabilities, Noncurrent</t>
  </si>
  <si>
    <t>Asset Retirement Obligations, Noncurrent</t>
  </si>
  <si>
    <t>Derivatives and Hedges, Noncurrent</t>
  </si>
  <si>
    <t>Deferred Taxes, Noncurrent</t>
  </si>
  <si>
    <t>Taxes Payable, Noncurrent</t>
  </si>
  <si>
    <t>Deferred Revenue, Noncurrent</t>
  </si>
  <si>
    <t>Employee Related Liabilities, Noncurrent</t>
  </si>
  <si>
    <t>Pension and Other Post-Retirement Liabilities</t>
  </si>
  <si>
    <t>Customer Advances and Deposits, Noncurrent</t>
  </si>
  <si>
    <t>Due to Related Parties, Noncurrent</t>
  </si>
  <si>
    <t>Long-Term Debt and Capital Lease Obligations</t>
  </si>
  <si>
    <t>Noncurrent Liabilities:</t>
  </si>
  <si>
    <t>Total Current Liabilities</t>
  </si>
  <si>
    <t>Accrued and Other Current Liabilities</t>
  </si>
  <si>
    <t>Divestment Liabilities, Current</t>
  </si>
  <si>
    <t>Asset Retirement Obligations, Current</t>
  </si>
  <si>
    <t>Derivatives and Hedges, Current</t>
  </si>
  <si>
    <t>Due to Related Parties, Current</t>
  </si>
  <si>
    <t>Debt, Current</t>
  </si>
  <si>
    <t>Customer Advances and Deposits, Current</t>
  </si>
  <si>
    <t>Employee Related Liabilities, Current</t>
  </si>
  <si>
    <t>Deferred Taxes, Current</t>
  </si>
  <si>
    <t>Deferred Revenue, Current</t>
  </si>
  <si>
    <t>Dividends Payable</t>
  </si>
  <si>
    <t>Taxes Payable, Current</t>
  </si>
  <si>
    <t>Accounts Payable</t>
  </si>
  <si>
    <t>Current Liabilities:</t>
  </si>
  <si>
    <t>Total Assets</t>
  </si>
  <si>
    <t>Other Assets</t>
  </si>
  <si>
    <t>Divestment Assets, Noncurrent</t>
  </si>
  <si>
    <t>Overfunded Pension and Post-Retirement Assets</t>
  </si>
  <si>
    <t>Deferred Tax Assets, Noncurrent</t>
  </si>
  <si>
    <t>Intangible Assets, Net</t>
  </si>
  <si>
    <t>Goodwill</t>
  </si>
  <si>
    <t>Restricted Cash and Investments, Noncurrent</t>
  </si>
  <si>
    <t>Inventories, Noncurrent</t>
  </si>
  <si>
    <t>Derivative Assets, Noncurrent</t>
  </si>
  <si>
    <t>Receivables, Noncurrent</t>
  </si>
  <si>
    <t>Long-Term Investments</t>
  </si>
  <si>
    <t>Property, Plant and Equipment, Net</t>
  </si>
  <si>
    <t>Accumulated Depreciation</t>
  </si>
  <si>
    <t>Property, Plant and Equipment</t>
  </si>
  <si>
    <t>Noncurrent Assets:</t>
  </si>
  <si>
    <t>Total Current Assets</t>
  </si>
  <si>
    <t>Prepaid Expenses and Other Current Assets</t>
  </si>
  <si>
    <t>Divestment Assets, Current</t>
  </si>
  <si>
    <t>Deferred Tax Assets, Current</t>
  </si>
  <si>
    <t>Inventories</t>
  </si>
  <si>
    <t>Due from Related Parties, Current</t>
  </si>
  <si>
    <t>Other Receivables</t>
  </si>
  <si>
    <t>Financing Receivables</t>
  </si>
  <si>
    <t>Trade Receivables</t>
  </si>
  <si>
    <t>Restricted Cash and Investments</t>
  </si>
  <si>
    <t>Derivative Assets, Current</t>
  </si>
  <si>
    <t>Short-Term Investments</t>
  </si>
  <si>
    <t>Cash and Equivalents</t>
  </si>
  <si>
    <t>Current Assets:</t>
  </si>
  <si>
    <t>Date of Filing</t>
  </si>
  <si>
    <t>Commercial &amp; Industrial</t>
  </si>
  <si>
    <t>% Margin</t>
  </si>
  <si>
    <t>EBITDA</t>
  </si>
  <si>
    <t>Nonrecurring and Special Charges</t>
  </si>
  <si>
    <t>Restructuring and Impairment Charges</t>
  </si>
  <si>
    <t>Depreciation, Depletion and Amortization</t>
  </si>
  <si>
    <t>Operating Income</t>
  </si>
  <si>
    <t>Calculation of EBITDA:</t>
  </si>
  <si>
    <t>Diluted Shares Outstanding</t>
  </si>
  <si>
    <t>Basic Shares Outstanding</t>
  </si>
  <si>
    <t>Diluted Earnings Per Share</t>
  </si>
  <si>
    <t>Basic Earnings Per Share</t>
  </si>
  <si>
    <t>Net Income (Loss) Attributable to Common Shareholders</t>
  </si>
  <si>
    <t>Preferred Stock Dividends Declared</t>
  </si>
  <si>
    <t>Consolidated Net Income (Loss)</t>
  </si>
  <si>
    <t>Extraordinary Items</t>
  </si>
  <si>
    <t>Equity In Affiliates</t>
  </si>
  <si>
    <t>Discontinued Operations</t>
  </si>
  <si>
    <t>Income Taxes</t>
  </si>
  <si>
    <t>Income (Loss) Before Income Taxes</t>
  </si>
  <si>
    <t>Total Other Income (Expense)</t>
  </si>
  <si>
    <t>Other Income (Expense)</t>
  </si>
  <si>
    <t>Equity In Affiliates (Pre-Tax)</t>
  </si>
  <si>
    <t>Foreign Currency Gain (Loss)</t>
  </si>
  <si>
    <t>Gain (Loss) On Derivatives</t>
  </si>
  <si>
    <t>Gain (Loss) On Sale</t>
  </si>
  <si>
    <t>Interest Income</t>
  </si>
  <si>
    <t>Interest Expense</t>
  </si>
  <si>
    <t>Other Income (Expense):</t>
  </si>
  <si>
    <t>Total Operating Expenses</t>
  </si>
  <si>
    <t>Other Operating Expenses</t>
  </si>
  <si>
    <t>Other Taxes</t>
  </si>
  <si>
    <t>Excise and Sales Taxes</t>
  </si>
  <si>
    <t>Exploration</t>
  </si>
  <si>
    <t>Research and Development</t>
  </si>
  <si>
    <t>Selling, General and Administrative</t>
  </si>
  <si>
    <t>Operating Expenses:</t>
  </si>
  <si>
    <t>Gross Profit</t>
  </si>
  <si>
    <t>Cost of Revenue, Non-Cash</t>
  </si>
  <si>
    <t>Cost of Revenue</t>
  </si>
  <si>
    <t>Revenue</t>
  </si>
  <si>
    <t>Annual Income Statement</t>
  </si>
  <si>
    <t>Effect of Currency Exchange Rate, Supplemental</t>
  </si>
  <si>
    <t>Cash Paid for Interest</t>
  </si>
  <si>
    <t>Cash Paid for Income Taxes</t>
  </si>
  <si>
    <t>Supplemental Data:</t>
  </si>
  <si>
    <t>Change In Cash and Equivalents</t>
  </si>
  <si>
    <t>Other Cash Adjustments</t>
  </si>
  <si>
    <t>Effect of Currency Exchange Rate</t>
  </si>
  <si>
    <t>Net Cash From Financing Activities</t>
  </si>
  <si>
    <t>Net Cash From Financing Activities - Discontinued Operations</t>
  </si>
  <si>
    <t>Net Cash From Financing Activities - Continuing Operations</t>
  </si>
  <si>
    <t>Other Financing Activities</t>
  </si>
  <si>
    <t>Noncontrolling Interests</t>
  </si>
  <si>
    <t>Dividends, Noncontrolling Interests</t>
  </si>
  <si>
    <t>Dividends, Preferred Stock</t>
  </si>
  <si>
    <t>Dividends</t>
  </si>
  <si>
    <t>Proceeds From Incentive Plans</t>
  </si>
  <si>
    <t>Equity Issuance Costs</t>
  </si>
  <si>
    <t>Equity Repurchases</t>
  </si>
  <si>
    <t>Equity Issuances</t>
  </si>
  <si>
    <t>Debt Issuance Costs</t>
  </si>
  <si>
    <t>Long-Term Debt Repayments</t>
  </si>
  <si>
    <t>Long-Term Debt Issuances</t>
  </si>
  <si>
    <t>Short-Term Debt Issuances (Repayments)</t>
  </si>
  <si>
    <t>Financing Activities:</t>
  </si>
  <si>
    <t>Net Cash From Investing Activities</t>
  </si>
  <si>
    <t>Net Cash From Investing Activities - Discontinued Operations</t>
  </si>
  <si>
    <t>Net Cash From Investing Activities - Continuing Operations</t>
  </si>
  <si>
    <t>Other Investing Activities</t>
  </si>
  <si>
    <t>Hedging Activities, Net</t>
  </si>
  <si>
    <t>Related Party Transactions</t>
  </si>
  <si>
    <t>Sale and Maturity of Investments</t>
  </si>
  <si>
    <t>Purchase of Investments</t>
  </si>
  <si>
    <t>Change In Restricted Cash</t>
  </si>
  <si>
    <t>Intangibles</t>
  </si>
  <si>
    <t>Divestitures</t>
  </si>
  <si>
    <t>Acquisitions</t>
  </si>
  <si>
    <t>Sale of Property, Plant and Equipment</t>
  </si>
  <si>
    <t>Purchase of Property, Plant and Equipment</t>
  </si>
  <si>
    <t>Investing Activities:</t>
  </si>
  <si>
    <t>Net Cash From Operating Activities</t>
  </si>
  <si>
    <t>Net Cash From Operating Activities - Discontinued Operations</t>
  </si>
  <si>
    <t>Cash From Operating Activities - Continuing Operations</t>
  </si>
  <si>
    <t>Change In Other Operating Assets and Liabilities, Net</t>
  </si>
  <si>
    <t>Change In Asset Retirement Obligations</t>
  </si>
  <si>
    <t>Change In Derivatives and Hedges</t>
  </si>
  <si>
    <t>Change In Deferred Taxes</t>
  </si>
  <si>
    <t>Change in Due To/From Related Parties</t>
  </si>
  <si>
    <t>Change In Customer Advances and Deposits</t>
  </si>
  <si>
    <t>Change In Employee Related Liabilities</t>
  </si>
  <si>
    <t>Change In Deferred Revenue</t>
  </si>
  <si>
    <t>Change In Taxes Payable</t>
  </si>
  <si>
    <t>Change In Accounts Payable</t>
  </si>
  <si>
    <t>Change In Inventories</t>
  </si>
  <si>
    <t>Change In Other Receivables</t>
  </si>
  <si>
    <t>Change In Financing Receivables</t>
  </si>
  <si>
    <t>Change In Trade Receivables</t>
  </si>
  <si>
    <t>Other Operating Activities</t>
  </si>
  <si>
    <t>Research and Development In Process</t>
  </si>
  <si>
    <t>Provision for Doubtful Accounts</t>
  </si>
  <si>
    <t>Pension and Other Postretirement Benefits</t>
  </si>
  <si>
    <t>Inventory LIFO Reserve</t>
  </si>
  <si>
    <t>Equity Method Investments</t>
  </si>
  <si>
    <t>Unrealized Gain (Loss)</t>
  </si>
  <si>
    <t>Deferred Income Taxes and Tax Credits</t>
  </si>
  <si>
    <t>Share-Based Compensation</t>
  </si>
  <si>
    <t>Accretion Expense</t>
  </si>
  <si>
    <t>Amortization of Financing Costs and Discounts</t>
  </si>
  <si>
    <t>Income (Loss) From Discontinued Operations</t>
  </si>
  <si>
    <t>Net Income</t>
  </si>
  <si>
    <t>Operating Activities:</t>
  </si>
  <si>
    <t>Annual Cash Flow Statement</t>
  </si>
  <si>
    <t>Period Ending</t>
  </si>
  <si>
    <t>TTM</t>
  </si>
  <si>
    <t>Ratio Analysis</t>
  </si>
  <si>
    <t>Latest twelve</t>
  </si>
  <si>
    <t>For the year ended:</t>
  </si>
  <si>
    <t>months ended:</t>
  </si>
  <si>
    <t>Year-to-date ended:</t>
  </si>
  <si>
    <t>Profitability Ratios</t>
  </si>
  <si>
    <t>Gross Profit Margin</t>
  </si>
  <si>
    <t>EBITDA Margin</t>
  </si>
  <si>
    <t>Pre-Tax Profit Margin</t>
  </si>
  <si>
    <t>Net Profit Margin</t>
  </si>
  <si>
    <t>Growth Rates</t>
  </si>
  <si>
    <t>Revenue Growth</t>
  </si>
  <si>
    <t>NA</t>
  </si>
  <si>
    <t>EBITDA Growth</t>
  </si>
  <si>
    <t>Net Income Growth</t>
  </si>
  <si>
    <t>Basic Earnings Per Share Growth</t>
  </si>
  <si>
    <t>Diluted Earnings Per Share Growth</t>
  </si>
  <si>
    <t>Management Effectiveness Ratios</t>
  </si>
  <si>
    <t>Return on Equity</t>
  </si>
  <si>
    <t>Return on Invested Capital</t>
  </si>
  <si>
    <t>Return on Assets</t>
  </si>
  <si>
    <t>Efficiency Ratios</t>
  </si>
  <si>
    <t>Inventory Turnover</t>
  </si>
  <si>
    <t>Receivables Turnover</t>
  </si>
  <si>
    <t>Asset Turnover</t>
  </si>
  <si>
    <t>Revenue Per Dollar of Cash</t>
  </si>
  <si>
    <t>Revenue Per Dollar of PP&amp;E (Net)</t>
  </si>
  <si>
    <t>Revenue Per Dollar of Common Equity</t>
  </si>
  <si>
    <t>Revenue Per Dollar of Invested Capital</t>
  </si>
  <si>
    <t>Revenue Per Dollar of Receivables</t>
  </si>
  <si>
    <t>Revenue Per Dollar of Inventory</t>
  </si>
  <si>
    <t>Revenue Per Dollar of Assets</t>
  </si>
  <si>
    <t>Liquidity Ratios</t>
  </si>
  <si>
    <t>Quick Ratio</t>
  </si>
  <si>
    <t>Current Ratio</t>
  </si>
  <si>
    <t>Valuation Ratios</t>
  </si>
  <si>
    <t>Enterprise Value to EBITDA</t>
  </si>
  <si>
    <t>Enterprise Value to Revenue</t>
  </si>
  <si>
    <t>Price to Book Value</t>
  </si>
  <si>
    <t>Price to Tangible Book Value</t>
  </si>
  <si>
    <t>Price to Earnings</t>
  </si>
  <si>
    <t>Leverage Ratios</t>
  </si>
  <si>
    <t>Short-Term Debt to EBITDA</t>
  </si>
  <si>
    <t>Long-Term Debt to EBITDA</t>
  </si>
  <si>
    <t>Total Debt to EBITDA</t>
  </si>
  <si>
    <t>Total Debt to Equity</t>
  </si>
  <si>
    <t>Total Debt to Invested Capital</t>
  </si>
  <si>
    <t>Coverage Ratios</t>
  </si>
  <si>
    <t>EBITDA to Interest Expense</t>
  </si>
  <si>
    <t>EBIT to Interest Expense</t>
  </si>
  <si>
    <t>Free Cash Flow to Interest Expense</t>
  </si>
  <si>
    <t>Per Share Ratios</t>
  </si>
  <si>
    <t>Current Assets Per Share</t>
  </si>
  <si>
    <t>Total Assets Per Share</t>
  </si>
  <si>
    <t>Total Debt Per Share</t>
  </si>
  <si>
    <t>Current Liabilities Per Share</t>
  </si>
  <si>
    <t>Cash Per Share</t>
  </si>
  <si>
    <t>Short-Term Investments Per Share</t>
  </si>
  <si>
    <t>Long-Term Investments Per Share</t>
  </si>
  <si>
    <t>Revenue Per Share</t>
  </si>
  <si>
    <t>Book Value Per Share</t>
  </si>
  <si>
    <t>Tangible Book Value Per Share</t>
  </si>
  <si>
    <t>EBITDA Per Share</t>
  </si>
  <si>
    <t>CapEx Per Share</t>
  </si>
  <si>
    <t>Free Cash Flow Per Share</t>
  </si>
  <si>
    <t>Selected Financial Data</t>
  </si>
  <si>
    <t>Income Statement Data</t>
  </si>
  <si>
    <t>Restructuring and Special Charges</t>
  </si>
  <si>
    <t>Net Income (Loss) to Common Shareholders</t>
  </si>
  <si>
    <t>EBIT</t>
  </si>
  <si>
    <t>Effective Tax Rate</t>
  </si>
  <si>
    <t>Net Operating Profit After Taxes</t>
  </si>
  <si>
    <t>Closing Share Price</t>
  </si>
  <si>
    <t>Market Capitalization</t>
  </si>
  <si>
    <t>Balance Sheet Data</t>
  </si>
  <si>
    <t>Cash &amp; Equivalents</t>
  </si>
  <si>
    <t>Property. Plant &amp; Equipemt, Net</t>
  </si>
  <si>
    <t>Tangible Book Value</t>
  </si>
  <si>
    <t>Total Invested Capital</t>
  </si>
  <si>
    <t>Enterprise Value</t>
  </si>
  <si>
    <t>Cash Flow Statement Data</t>
  </si>
  <si>
    <t>Net Purchase of PP&amp;E</t>
  </si>
  <si>
    <t xml:space="preserve"> </t>
  </si>
  <si>
    <t>Ticker</t>
  </si>
  <si>
    <t>Company</t>
  </si>
  <si>
    <t>Balance
Sheet</t>
  </si>
  <si>
    <t>Income
Statement</t>
  </si>
  <si>
    <t>Guideline Public Company Index</t>
  </si>
  <si>
    <t>Cut-off Date:  2/1/2013</t>
  </si>
  <si>
    <t>Exported:  10/1/2017</t>
  </si>
  <si>
    <t>Cash Flow
Statement</t>
  </si>
  <si>
    <t>Ratio
Analysis</t>
  </si>
  <si>
    <t>Source: TagniFi LLC.  All Rights Reserved to TagniFi LLC.  Use, duplication, dissemination or sale of data, except as described in the ValuSource subscription agreement, is strictly prohibited.</t>
  </si>
  <si>
    <t>NYSE/NYSE MKT (AMEX) data delayed 20 minutes. NASDAQ and other data delayed 15 minutes unless indicated.</t>
  </si>
  <si>
    <r>
      <t xml:space="preserve">Financial Market Data powered by </t>
    </r>
    <r>
      <rPr>
        <u/>
        <sz val="11"/>
        <color theme="10"/>
        <rFont val="Calibri"/>
        <family val="2"/>
        <scheme val="minor"/>
      </rPr>
      <t>Quotemedia.com</t>
    </r>
    <r>
      <rPr>
        <sz val="11"/>
        <color theme="10"/>
        <rFont val="Calibri"/>
        <family val="2"/>
        <scheme val="minor"/>
      </rPr>
      <t xml:space="preserve">.  All rights reserved.  </t>
    </r>
    <r>
      <rPr>
        <u/>
        <sz val="11"/>
        <color theme="10"/>
        <rFont val="Calibri"/>
        <family val="2"/>
        <scheme val="minor"/>
      </rPr>
      <t>View the Terms of Use</t>
    </r>
    <r>
      <rPr>
        <sz val="11"/>
        <color theme="10"/>
        <rFont val="Calibri"/>
        <family val="2"/>
        <scheme val="minor"/>
      </rPr>
      <t>.</t>
    </r>
  </si>
  <si>
    <t>IDEXX LABORATORIES INC /DE</t>
  </si>
  <si>
    <t>IDXX</t>
  </si>
  <si>
    <t>In $ Thousands, except per share(USD)</t>
  </si>
  <si>
    <t>Annual Balance Sheet</t>
  </si>
  <si>
    <t>IMMUNOMEDICS INC</t>
  </si>
  <si>
    <t>IMMU</t>
  </si>
  <si>
    <t>Period: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</si>
</sst>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_(* #,##0.0_);_(* \(#,##0.0\);_(* &quot;-&quot;??_);_(@_)"/>
  </numFmts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34995574816125979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8FD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0"/>
      <name val="Wingdings"/>
      <family val="2"/>
    </font>
    <font>
      <sz val="28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0" tint="-0.4999542222357860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</borders>
  <cellStyleXfs count="5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00">
    <xf numFmtId="0" fontId="0" fillId="0" borderId="0" xfId="0"/>
    <xf numFmtId="164" fontId="0" fillId="2" borderId="0" xfId="1" applyNumberFormat="1" applyFont="1" applyFill="1" applyBorder="1"/>
    <xf numFmtId="0" fontId="0" fillId="2" borderId="0" xfId="0" applyFill="1" applyBorder="1"/>
    <xf numFmtId="164" fontId="0" fillId="2" borderId="1" xfId="1" applyNumberFormat="1" applyFont="1" applyFill="1" applyBorder="1"/>
    <xf numFmtId="164" fontId="2" fillId="2" borderId="0" xfId="1" applyNumberFormat="1" applyFont="1" applyFill="1" applyBorder="1"/>
    <xf numFmtId="0" fontId="0" fillId="3" borderId="0" xfId="0" applyFill="1"/>
    <xf numFmtId="0" fontId="2" fillId="2" borderId="0" xfId="0" applyFont="1" applyFill="1" applyBorder="1"/>
    <xf numFmtId="165" fontId="0" fillId="2" borderId="0" xfId="4" applyNumberFormat="1" applyFont="1" applyFill="1" applyBorder="1"/>
    <xf numFmtId="165" fontId="3" fillId="2" borderId="0" xfId="4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43" fontId="0" fillId="2" borderId="0" xfId="1" applyFont="1" applyFill="1" applyBorder="1"/>
    <xf numFmtId="165" fontId="2" fillId="2" borderId="3" xfId="4" applyNumberFormat="1" applyFont="1" applyFill="1" applyBorder="1"/>
    <xf numFmtId="0" fontId="4" fillId="2" borderId="1" xfId="0" applyFont="1" applyFill="1" applyBorder="1" applyAlignment="1">
      <alignment horizontal="center"/>
    </xf>
    <xf numFmtId="166" fontId="0" fillId="2" borderId="0" xfId="2" applyNumberFormat="1" applyFont="1" applyFill="1" applyBorder="1"/>
    <xf numFmtId="167" fontId="0" fillId="2" borderId="0" xfId="1" applyNumberFormat="1" applyFont="1" applyFill="1" applyBorder="1"/>
    <xf numFmtId="166" fontId="2" fillId="2" borderId="0" xfId="2" applyNumberFormat="1" applyFont="1" applyFill="1" applyBorder="1"/>
    <xf numFmtId="0" fontId="0" fillId="2" borderId="1" xfId="0" applyFill="1" applyBorder="1"/>
    <xf numFmtId="164" fontId="2" fillId="2" borderId="3" xfId="1" applyNumberFormat="1" applyFont="1" applyFill="1" applyBorder="1"/>
    <xf numFmtId="0" fontId="2" fillId="2" borderId="2" xfId="0" applyFont="1" applyFill="1" applyBorder="1"/>
    <xf numFmtId="0" fontId="3" fillId="2" borderId="0" xfId="0" applyFont="1" applyFill="1" applyBorder="1"/>
    <xf numFmtId="14" fontId="2" fillId="2" borderId="1" xfId="0" applyNumberFormat="1" applyFont="1" applyFill="1" applyBorder="1" applyAlignment="1">
      <alignment horizontal="center"/>
    </xf>
    <xf numFmtId="165" fontId="2" fillId="2" borderId="0" xfId="4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49" fontId="0" fillId="2" borderId="0" xfId="0" applyNumberFormat="1" applyFill="1" applyBorder="1"/>
    <xf numFmtId="165" fontId="0" fillId="2" borderId="1" xfId="4" applyNumberFormat="1" applyFont="1" applyFill="1" applyBorder="1"/>
    <xf numFmtId="165" fontId="3" fillId="2" borderId="1" xfId="4" applyNumberFormat="1" applyFont="1" applyFill="1" applyBorder="1"/>
    <xf numFmtId="165" fontId="0" fillId="2" borderId="3" xfId="4" applyNumberFormat="1" applyFont="1" applyFill="1" applyBorder="1"/>
    <xf numFmtId="0" fontId="5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0" fillId="2" borderId="0" xfId="0" applyNumberFormat="1" applyFont="1" applyFill="1" applyBorder="1"/>
    <xf numFmtId="0" fontId="3" fillId="2" borderId="0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right"/>
    </xf>
    <xf numFmtId="14" fontId="3" fillId="2" borderId="0" xfId="0" applyNumberFormat="1" applyFont="1" applyFill="1" applyBorder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64" fontId="0" fillId="2" borderId="3" xfId="1" applyNumberFormat="1" applyFont="1" applyFill="1" applyBorder="1"/>
    <xf numFmtId="0" fontId="1" fillId="2" borderId="0" xfId="3" applyFill="1" applyBorder="1" applyAlignment="1">
      <alignment horizontal="right"/>
    </xf>
    <xf numFmtId="49" fontId="2" fillId="2" borderId="0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0" xfId="0" applyFont="1" applyFill="1" applyBorder="1" applyAlignment="1">
      <alignment horizontal="center"/>
    </xf>
    <xf numFmtId="0" fontId="0" fillId="3" borderId="0" xfId="0" applyNumberFormat="1" applyFill="1"/>
    <xf numFmtId="0" fontId="7" fillId="2" borderId="0" xfId="0" applyFont="1" applyFill="1" applyBorder="1"/>
    <xf numFmtId="167" fontId="0" fillId="2" borderId="0" xfId="0" applyNumberFormat="1" applyFill="1" applyBorder="1"/>
    <xf numFmtId="49" fontId="0" fillId="3" borderId="0" xfId="0" applyNumberFormat="1" applyFill="1"/>
    <xf numFmtId="0" fontId="0" fillId="2" borderId="1" xfId="0" applyFont="1" applyFill="1" applyBorder="1"/>
    <xf numFmtId="44" fontId="0" fillId="2" borderId="0" xfId="2" applyFont="1" applyFill="1" applyBorder="1"/>
    <xf numFmtId="167" fontId="0" fillId="2" borderId="0" xfId="1" applyNumberFormat="1" applyFont="1" applyFill="1" applyBorder="1" applyAlignment="1">
      <alignment horizontal="right"/>
    </xf>
    <xf numFmtId="14" fontId="3" fillId="2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3" borderId="0" xfId="3" applyFont="1" applyFill="1"/>
    <xf numFmtId="0" fontId="5" fillId="2" borderId="2" xfId="0" applyFont="1" applyFill="1" applyBorder="1"/>
    <xf numFmtId="0" fontId="0" fillId="2" borderId="0" xfId="0" applyFill="1" applyBorder="1" applyAlignment="1">
      <alignment horizontal="left" indent="1"/>
    </xf>
    <xf numFmtId="0" fontId="0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0" fillId="2" borderId="0" xfId="0" quotePrefix="1" applyFill="1" applyBorder="1"/>
    <xf numFmtId="0" fontId="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right"/>
    </xf>
    <xf numFmtId="0" fontId="14" fillId="5" borderId="1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5" fontId="0" fillId="2" borderId="0" xfId="4" applyNumberFormat="1" applyFont="1" applyFill="1" applyBorder="1" applyAlignment="1">
      <alignment horizontal="right"/>
    </xf>
    <xf numFmtId="0" fontId="1" fillId="0" borderId="11" xfId="3" applyBorder="1" applyAlignment="1">
      <alignment horizontal="center"/>
    </xf>
    <xf numFmtId="0" fontId="15" fillId="2" borderId="0" xfId="0" applyFont="1" applyFill="1" applyBorder="1"/>
    <xf numFmtId="164" fontId="0" fillId="0" borderId="0" xfId="1" applyNumberFormat="1" applyFont="1" applyFill="1" applyBorder="1"/>
    <xf numFmtId="0" fontId="9" fillId="2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horizontal="center"/>
    </xf>
    <xf numFmtId="0" fontId="14" fillId="5" borderId="11" xfId="0" applyFont="1" applyFill="1" applyBorder="1" applyAlignment="1">
      <alignment horizontal="center" vertical="center"/>
    </xf>
    <xf numFmtId="0" fontId="15" fillId="2" borderId="2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vertical="top"/>
    </xf>
    <xf numFmtId="164" fontId="0" fillId="2" borderId="0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49" fontId="16" fillId="2" borderId="0" xfId="0" applyNumberFormat="1" applyFont="1" applyFill="1" applyBorder="1" applyAlignment="1">
      <alignment horizontal="left"/>
    </xf>
    <xf numFmtId="0" fontId="5" fillId="2" borderId="2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indent="1"/>
    </xf>
    <xf numFmtId="0" fontId="17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2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2" fillId="0" borderId="0" xfId="3" applyFont="1" applyAlignment="1">
      <alignment horizontal="left"/>
    </xf>
    <xf numFmtId="0" fontId="4" fillId="2" borderId="1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25</xdr:row>
      <xdr:rowOff>57150</xdr:rowOff>
    </xdr:from>
    <xdr:to>
      <xdr:col>6</xdr:col>
      <xdr:colOff>864696</xdr:colOff>
      <xdr:row>26</xdr:row>
      <xdr:rowOff>175856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8398" y="5612130"/>
          <a:ext cx="1492700" cy="308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quotemedia.com/legal/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0"/>
  <sheetViews>
    <sheetView showGridLines="0" tabSelected="1" workbookViewId="0"/>
  </sheetViews>
  <sheetFormatPr defaultRowHeight="14.4"/>
  <cols>
    <col min="1" max="1" width="2.88671875" customWidth="1"/>
    <col min="2" max="2" width="16.88671875" customWidth="1"/>
    <col min="3" max="3" width="32" customWidth="1"/>
    <col min="4" max="7" width="16.6640625" customWidth="1"/>
    <col min="8" max="8" width="2.88671875" customWidth="1"/>
  </cols>
  <sheetData>
    <row r="2" spans="2:7" ht="36.6">
      <c r="B2" s="96" t="s">
        <v>277</v>
      </c>
      <c r="C2" s="96"/>
      <c r="D2" s="96"/>
      <c r="E2" s="96"/>
      <c r="F2" s="96"/>
      <c r="G2" s="96"/>
    </row>
    <row r="3" spans="2:7" ht="18" customHeight="1">
      <c r="B3" s="93" t="s">
        <v>278</v>
      </c>
      <c r="C3" s="77"/>
      <c r="D3" s="77"/>
      <c r="E3" s="77"/>
      <c r="G3" s="92" t="s">
        <v>291</v>
      </c>
    </row>
    <row r="4" spans="2:7" ht="31.2">
      <c r="B4" s="79" t="s">
        <v>273</v>
      </c>
      <c r="C4" s="79" t="s">
        <v>274</v>
      </c>
      <c r="D4" s="69" t="s">
        <v>276</v>
      </c>
      <c r="E4" s="69" t="s">
        <v>275</v>
      </c>
      <c r="F4" s="69" t="s">
        <v>280</v>
      </c>
      <c r="G4" s="69" t="s">
        <v>281</v>
      </c>
    </row>
    <row r="5" spans="2:7" ht="15.6">
      <c r="B5" s="95" t="s">
        <v>286</v>
      </c>
      <c r="C5" s="94" t="s">
        <v>285</v>
      </c>
      <c r="D5" s="73" t="str">
        <f>HYPERLINK("#IDXX_is!B2", "IDXX_is")</f>
        <v>IDXX_is</v>
      </c>
      <c r="E5" s="73" t="str">
        <f>HYPERLINK("#IDXX_bs!B2", "IDXX_bs")</f>
        <v>IDXX_bs</v>
      </c>
      <c r="F5" s="73" t="str">
        <f>HYPERLINK("#IDXX_cf!B2", "IDXX_cf")</f>
        <v>IDXX_cf</v>
      </c>
      <c r="G5" s="73" t="str">
        <f>HYPERLINK("#IDXX_rt!B2", "IDXX_rt")</f>
        <v>IDXX_rt</v>
      </c>
    </row>
    <row r="6" spans="2:7" ht="15.6">
      <c r="B6" s="95" t="s">
        <v>290</v>
      </c>
      <c r="C6" s="94" t="s">
        <v>289</v>
      </c>
      <c r="D6" s="73" t="str">
        <f>HYPERLINK("#IMMU_is!B2", "IMMU_is")</f>
        <v>IMMU_is</v>
      </c>
      <c r="E6" s="73" t="str">
        <f>HYPERLINK("#IMMU_bs!B2", "IMMU_bs")</f>
        <v>IMMU_bs</v>
      </c>
      <c r="F6" s="73" t="str">
        <f>HYPERLINK("#IMMU_cf!B2", "IMMU_cf")</f>
        <v>IMMU_cf</v>
      </c>
      <c r="G6" s="73" t="str">
        <f>HYPERLINK("#IMMU_rt!B2", "IMMU_rt")</f>
        <v>IMMU_rt</v>
      </c>
    </row>
    <row r="7" spans="2:7" ht="15.6">
      <c r="B7" s="95"/>
      <c r="C7" s="94"/>
      <c r="D7" s="73"/>
      <c r="E7" s="73"/>
      <c r="F7" s="73"/>
      <c r="G7" s="73"/>
    </row>
    <row r="8" spans="2:7" ht="15.6">
      <c r="B8" s="95"/>
      <c r="C8" s="94"/>
      <c r="D8" s="73"/>
      <c r="E8" s="73"/>
      <c r="F8" s="73"/>
      <c r="G8" s="73"/>
    </row>
    <row r="9" spans="2:7" ht="15.6">
      <c r="B9" s="95"/>
      <c r="C9" s="94"/>
      <c r="D9" s="73"/>
      <c r="E9" s="73"/>
      <c r="F9" s="73"/>
      <c r="G9" s="73"/>
    </row>
    <row r="10" spans="2:7" ht="15.6">
      <c r="B10" s="95"/>
      <c r="C10" s="94"/>
      <c r="D10" s="73"/>
      <c r="E10" s="73"/>
      <c r="F10" s="73"/>
      <c r="G10" s="73"/>
    </row>
    <row r="11" spans="2:7" ht="15.6">
      <c r="B11" s="95"/>
      <c r="C11" s="94"/>
      <c r="D11" s="73"/>
      <c r="E11" s="73"/>
      <c r="F11" s="73"/>
      <c r="G11" s="73"/>
    </row>
    <row r="12" spans="2:7" ht="15.6">
      <c r="B12" s="95"/>
      <c r="C12" s="94"/>
      <c r="D12" s="73"/>
      <c r="E12" s="73"/>
      <c r="F12" s="73"/>
      <c r="G12" s="73"/>
    </row>
    <row r="13" spans="2:7" ht="15.6">
      <c r="B13" s="95"/>
      <c r="C13" s="94"/>
      <c r="D13" s="73"/>
      <c r="E13" s="73"/>
      <c r="F13" s="73"/>
      <c r="G13" s="73"/>
    </row>
    <row r="14" spans="2:7" ht="15.6">
      <c r="B14" s="95"/>
      <c r="C14" s="94"/>
      <c r="D14" s="73"/>
      <c r="E14" s="73"/>
      <c r="F14" s="73"/>
      <c r="G14" s="73"/>
    </row>
    <row r="15" spans="2:7" ht="15.6">
      <c r="B15" s="95"/>
      <c r="C15" s="94"/>
      <c r="D15" s="73"/>
      <c r="E15" s="73"/>
      <c r="F15" s="73"/>
      <c r="G15" s="73"/>
    </row>
    <row r="16" spans="2:7" ht="15.6">
      <c r="B16" s="95"/>
      <c r="C16" s="94"/>
      <c r="D16" s="73"/>
      <c r="E16" s="73"/>
      <c r="F16" s="73"/>
      <c r="G16" s="73"/>
    </row>
    <row r="17" spans="2:7" ht="15.6">
      <c r="B17" s="95"/>
      <c r="C17" s="94"/>
      <c r="D17" s="73"/>
      <c r="E17" s="73"/>
      <c r="F17" s="73"/>
      <c r="G17" s="73"/>
    </row>
    <row r="18" spans="2:7" ht="15.6">
      <c r="B18" s="95"/>
      <c r="C18" s="94"/>
      <c r="D18" s="73"/>
      <c r="E18" s="73"/>
      <c r="F18" s="73"/>
      <c r="G18" s="73"/>
    </row>
    <row r="19" spans="2:7" ht="15.6">
      <c r="B19" s="95"/>
      <c r="C19" s="94"/>
      <c r="D19" s="73"/>
      <c r="E19" s="73"/>
      <c r="F19" s="73"/>
      <c r="G19" s="73"/>
    </row>
    <row r="20" spans="2:7" ht="15.6">
      <c r="B20" s="95"/>
      <c r="C20" s="94"/>
      <c r="D20" s="73"/>
      <c r="E20" s="73"/>
      <c r="F20" s="73"/>
      <c r="G20" s="73"/>
    </row>
    <row r="21" spans="2:7" ht="15.6">
      <c r="B21" s="95"/>
      <c r="C21" s="94"/>
      <c r="D21" s="73"/>
      <c r="E21" s="73"/>
      <c r="F21" s="73"/>
      <c r="G21" s="73"/>
    </row>
    <row r="22" spans="2:7" ht="15.6">
      <c r="B22" s="95"/>
      <c r="C22" s="94"/>
      <c r="D22" s="73"/>
      <c r="E22" s="73"/>
      <c r="F22" s="73"/>
      <c r="G22" s="73"/>
    </row>
    <row r="23" spans="2:7" ht="15.6">
      <c r="B23" s="95"/>
      <c r="C23" s="94"/>
      <c r="D23" s="73"/>
      <c r="E23" s="73"/>
      <c r="F23" s="73"/>
      <c r="G23" s="73"/>
    </row>
    <row r="24" spans="2:7" ht="15.6">
      <c r="B24" s="95"/>
      <c r="C24" s="94"/>
      <c r="D24" s="73"/>
      <c r="E24" s="73"/>
      <c r="F24" s="73"/>
      <c r="G24" s="73"/>
    </row>
    <row r="26" spans="2:7">
      <c r="B26" t="s">
        <v>279</v>
      </c>
    </row>
    <row r="27" spans="2:7" ht="48" customHeight="1">
      <c r="B27" s="97" t="s">
        <v>282</v>
      </c>
      <c r="C27" s="97"/>
      <c r="D27" s="97"/>
    </row>
    <row r="29" spans="2:7">
      <c r="B29" s="98" t="s">
        <v>284</v>
      </c>
      <c r="C29" s="98"/>
      <c r="D29" s="98"/>
      <c r="E29" s="98"/>
      <c r="F29" s="98"/>
    </row>
    <row r="30" spans="2:7">
      <c r="B30" t="s">
        <v>283</v>
      </c>
    </row>
  </sheetData>
  <mergeCells count="3">
    <mergeCell ref="B2:G2"/>
    <mergeCell ref="B27:D27"/>
    <mergeCell ref="B29:F29"/>
  </mergeCells>
  <hyperlinks>
    <hyperlink ref="B29" r:id="rId1" xr:uid="{00000000-0004-0000-0000-000000000000}"/>
  </hyperlinks>
  <pageMargins left="0.7" right="0.7" top="0.75" bottom="0.75" header="0.3" footer="0.3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3"/>
  <sheetViews>
    <sheetView workbookViewId="0"/>
  </sheetViews>
  <sheetFormatPr defaultRowHeight="14.4"/>
  <cols>
    <col min="1" max="2" width="2.6640625" customWidth="1"/>
    <col min="3" max="3" width="6.6640625" customWidth="1"/>
    <col min="4" max="4" width="50.6640625" customWidth="1"/>
    <col min="5" max="5" width="15.33203125" customWidth="1"/>
    <col min="6" max="11" width="13.6640625" customWidth="1"/>
    <col min="12" max="13" width="2.6640625" customWidth="1"/>
  </cols>
  <sheetData>
    <row r="1" spans="1:13">
      <c r="A1" s="61" t="str">
        <f>HYPERLINK("#Contents!B2", _xlfn.UNICHAR(231))</f>
        <v>ç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5"/>
      <c r="B2" s="39"/>
      <c r="C2" s="10"/>
      <c r="D2" s="10"/>
      <c r="E2" s="10"/>
      <c r="F2" s="10"/>
      <c r="G2" s="10"/>
      <c r="H2" s="10"/>
      <c r="I2" s="10"/>
      <c r="J2" s="10"/>
      <c r="K2" s="10"/>
      <c r="L2" s="40"/>
      <c r="M2" s="5"/>
    </row>
    <row r="3" spans="1:13" ht="18">
      <c r="A3" s="5"/>
      <c r="B3" s="46"/>
      <c r="C3" s="62" t="s">
        <v>285</v>
      </c>
      <c r="D3" s="19"/>
      <c r="E3" s="9"/>
      <c r="F3" s="9"/>
      <c r="G3" s="9"/>
      <c r="H3" s="9"/>
      <c r="I3" s="9"/>
      <c r="J3" s="30"/>
      <c r="K3" s="30" t="s">
        <v>116</v>
      </c>
      <c r="L3" s="44"/>
      <c r="M3" s="5"/>
    </row>
    <row r="4" spans="1:13">
      <c r="A4" s="5"/>
      <c r="B4" s="46"/>
      <c r="C4" s="56" t="s">
        <v>286</v>
      </c>
      <c r="D4" s="2"/>
      <c r="E4" s="2"/>
      <c r="F4" s="2"/>
      <c r="G4" s="2"/>
      <c r="H4" s="2"/>
      <c r="I4" s="2"/>
      <c r="J4" s="36"/>
      <c r="K4" s="36" t="s">
        <v>75</v>
      </c>
      <c r="L4" s="44"/>
      <c r="M4" s="5"/>
    </row>
    <row r="5" spans="1:13">
      <c r="A5" s="5"/>
      <c r="B5" s="46"/>
      <c r="C5" s="49"/>
      <c r="D5" s="49"/>
      <c r="E5" s="2"/>
      <c r="F5" s="2"/>
      <c r="G5" s="2"/>
      <c r="H5" s="2"/>
      <c r="I5" s="2"/>
      <c r="J5" s="2"/>
      <c r="K5" s="2"/>
      <c r="L5" s="44"/>
      <c r="M5" s="5"/>
    </row>
    <row r="6" spans="1:13">
      <c r="A6" s="5"/>
      <c r="B6" s="46"/>
      <c r="C6" s="2" t="s">
        <v>287</v>
      </c>
      <c r="D6" s="2"/>
      <c r="E6" s="47"/>
      <c r="F6" s="13"/>
      <c r="G6" s="13">
        <v>2008</v>
      </c>
      <c r="H6" s="13">
        <v>2009</v>
      </c>
      <c r="I6" s="13">
        <v>2010</v>
      </c>
      <c r="J6" s="13">
        <v>2011</v>
      </c>
      <c r="K6" s="13" t="s">
        <v>189</v>
      </c>
      <c r="L6" s="44"/>
      <c r="M6" s="5"/>
    </row>
    <row r="7" spans="1:13">
      <c r="A7" s="5"/>
      <c r="B7" s="46"/>
      <c r="C7" s="52" t="s">
        <v>188</v>
      </c>
      <c r="D7" s="33"/>
      <c r="E7" s="60"/>
      <c r="F7" s="32"/>
      <c r="G7" s="23">
        <v>39813</v>
      </c>
      <c r="H7" s="23">
        <v>40178</v>
      </c>
      <c r="I7" s="23">
        <v>40543</v>
      </c>
      <c r="J7" s="23">
        <v>40908</v>
      </c>
      <c r="K7" s="23">
        <v>40816</v>
      </c>
      <c r="L7" s="44"/>
      <c r="M7" s="5"/>
    </row>
    <row r="8" spans="1:13">
      <c r="A8" s="5"/>
      <c r="B8" s="46"/>
      <c r="C8" s="6"/>
      <c r="D8" s="6"/>
      <c r="E8" s="2"/>
      <c r="F8" s="2"/>
      <c r="G8" s="2"/>
      <c r="H8" s="2"/>
      <c r="I8" s="2"/>
      <c r="J8" s="2"/>
      <c r="K8" s="2"/>
      <c r="L8" s="44"/>
      <c r="M8" s="5"/>
    </row>
    <row r="9" spans="1:13">
      <c r="A9" s="5"/>
      <c r="B9" s="46"/>
      <c r="C9" s="26" t="s">
        <v>115</v>
      </c>
      <c r="D9" s="2"/>
      <c r="E9" s="1"/>
      <c r="F9" s="14">
        <v>0</v>
      </c>
      <c r="G9" s="14">
        <v>1026350</v>
      </c>
      <c r="H9" s="14">
        <v>1032119</v>
      </c>
      <c r="I9" s="14">
        <v>1103392</v>
      </c>
      <c r="J9" s="14">
        <v>1218689</v>
      </c>
      <c r="K9" s="14">
        <v>1194918</v>
      </c>
      <c r="L9" s="44"/>
      <c r="M9" s="51"/>
    </row>
    <row r="10" spans="1:13">
      <c r="A10" s="5"/>
      <c r="B10" s="46"/>
      <c r="C10" s="2" t="s">
        <v>114</v>
      </c>
      <c r="D10" s="2"/>
      <c r="E10" s="1"/>
      <c r="F10" s="1">
        <v>0</v>
      </c>
      <c r="G10" s="1">
        <v>494264</v>
      </c>
      <c r="H10" s="1">
        <v>505352</v>
      </c>
      <c r="I10" s="1">
        <v>524769</v>
      </c>
      <c r="J10" s="1">
        <v>572183</v>
      </c>
      <c r="K10" s="1">
        <v>562849</v>
      </c>
      <c r="L10" s="44"/>
      <c r="M10" s="5"/>
    </row>
    <row r="11" spans="1:13">
      <c r="A11" s="5"/>
      <c r="B11" s="46"/>
      <c r="C11" s="2" t="s">
        <v>113</v>
      </c>
      <c r="D11" s="2"/>
      <c r="E11" s="1"/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4"/>
      <c r="M11" s="5"/>
    </row>
    <row r="12" spans="1:13">
      <c r="A12" s="5"/>
      <c r="B12" s="46"/>
      <c r="C12" s="6" t="s">
        <v>112</v>
      </c>
      <c r="D12" s="2"/>
      <c r="E12" s="1"/>
      <c r="F12" s="4">
        <v>0</v>
      </c>
      <c r="G12" s="4">
        <v>532086</v>
      </c>
      <c r="H12" s="4">
        <v>526767</v>
      </c>
      <c r="I12" s="4">
        <v>578623</v>
      </c>
      <c r="J12" s="4">
        <v>646506</v>
      </c>
      <c r="K12" s="4">
        <v>632069</v>
      </c>
      <c r="L12" s="44"/>
      <c r="M12" s="5"/>
    </row>
    <row r="13" spans="1:13">
      <c r="A13" s="5"/>
      <c r="B13" s="46"/>
      <c r="C13" s="35" t="s">
        <v>76</v>
      </c>
      <c r="D13" s="6"/>
      <c r="E13" s="1"/>
      <c r="F13" s="8">
        <f t="shared" ref="F13:K13" si="0">IFERROR(F12/F$9,0)</f>
        <v>0</v>
      </c>
      <c r="G13" s="8">
        <f t="shared" si="0"/>
        <v>0.51842548838115654</v>
      </c>
      <c r="H13" s="8">
        <f t="shared" si="0"/>
        <v>0.51037428823614328</v>
      </c>
      <c r="I13" s="8">
        <f t="shared" si="0"/>
        <v>0.52440383834575566</v>
      </c>
      <c r="J13" s="8">
        <f t="shared" si="0"/>
        <v>0.5304930133939012</v>
      </c>
      <c r="K13" s="8">
        <f t="shared" si="0"/>
        <v>0.52896433060678638</v>
      </c>
      <c r="L13" s="44"/>
      <c r="M13" s="5"/>
    </row>
    <row r="14" spans="1:13">
      <c r="A14" s="5"/>
      <c r="B14" s="46"/>
      <c r="C14" s="2"/>
      <c r="D14" s="2"/>
      <c r="E14" s="1"/>
      <c r="F14" s="1"/>
      <c r="G14" s="1"/>
      <c r="H14" s="1"/>
      <c r="I14" s="1"/>
      <c r="J14" s="1"/>
      <c r="K14" s="1"/>
      <c r="L14" s="44"/>
      <c r="M14" s="5"/>
    </row>
    <row r="15" spans="1:13">
      <c r="A15" s="5"/>
      <c r="B15" s="46"/>
      <c r="C15" s="6" t="s">
        <v>111</v>
      </c>
      <c r="D15" s="2"/>
      <c r="E15" s="1"/>
      <c r="F15" s="1"/>
      <c r="G15" s="1"/>
      <c r="H15" s="1"/>
      <c r="I15" s="1"/>
      <c r="J15" s="1"/>
      <c r="K15" s="1"/>
      <c r="L15" s="44"/>
      <c r="M15" s="5"/>
    </row>
    <row r="16" spans="1:13">
      <c r="A16" s="5"/>
      <c r="B16" s="46"/>
      <c r="C16" s="2" t="s">
        <v>110</v>
      </c>
      <c r="D16" s="2"/>
      <c r="E16" s="1"/>
      <c r="F16" s="1">
        <v>0</v>
      </c>
      <c r="G16" s="1">
        <v>286637</v>
      </c>
      <c r="H16" s="1">
        <v>285188</v>
      </c>
      <c r="I16" s="1">
        <v>306145</v>
      </c>
      <c r="J16" s="1">
        <v>334239</v>
      </c>
      <c r="K16" s="1">
        <v>327348</v>
      </c>
      <c r="L16" s="44"/>
      <c r="M16" s="48"/>
    </row>
    <row r="17" spans="1:13">
      <c r="A17" s="5"/>
      <c r="B17" s="46"/>
      <c r="C17" s="2" t="s">
        <v>109</v>
      </c>
      <c r="D17" s="2"/>
      <c r="E17" s="1"/>
      <c r="F17" s="1">
        <v>0</v>
      </c>
      <c r="G17" s="1">
        <v>70673</v>
      </c>
      <c r="H17" s="1">
        <v>65124</v>
      </c>
      <c r="I17" s="1">
        <v>68597</v>
      </c>
      <c r="J17" s="1">
        <v>76042</v>
      </c>
      <c r="K17" s="1">
        <v>73318</v>
      </c>
      <c r="L17" s="44"/>
      <c r="M17" s="5"/>
    </row>
    <row r="18" spans="1:13">
      <c r="A18" s="5"/>
      <c r="B18" s="46"/>
      <c r="C18" s="2" t="s">
        <v>108</v>
      </c>
      <c r="D18" s="2"/>
      <c r="E18" s="1"/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44"/>
      <c r="M18" s="5"/>
    </row>
    <row r="19" spans="1:13">
      <c r="A19" s="5"/>
      <c r="B19" s="46"/>
      <c r="C19" s="2" t="s">
        <v>80</v>
      </c>
      <c r="D19" s="2"/>
      <c r="E19" s="1"/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44"/>
      <c r="M19" s="5"/>
    </row>
    <row r="20" spans="1:13">
      <c r="A20" s="5"/>
      <c r="B20" s="46"/>
      <c r="C20" s="2" t="s">
        <v>79</v>
      </c>
      <c r="D20" s="2"/>
      <c r="E20" s="1"/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44"/>
      <c r="M20" s="5"/>
    </row>
    <row r="21" spans="1:13">
      <c r="A21" s="5"/>
      <c r="B21" s="46"/>
      <c r="C21" s="2" t="s">
        <v>78</v>
      </c>
      <c r="D21" s="2"/>
      <c r="E21" s="1"/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44"/>
      <c r="M21" s="5"/>
    </row>
    <row r="22" spans="1:13">
      <c r="A22" s="5"/>
      <c r="B22" s="46"/>
      <c r="C22" s="2" t="s">
        <v>107</v>
      </c>
      <c r="D22" s="6"/>
      <c r="E22" s="1"/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44"/>
      <c r="M22" s="5"/>
    </row>
    <row r="23" spans="1:13">
      <c r="A23" s="5"/>
      <c r="B23" s="46"/>
      <c r="C23" s="2" t="s">
        <v>106</v>
      </c>
      <c r="D23" s="2"/>
      <c r="E23" s="1"/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44"/>
      <c r="M23" s="5"/>
    </row>
    <row r="24" spans="1:13">
      <c r="A24" s="5"/>
      <c r="B24" s="46"/>
      <c r="C24" s="2" t="s">
        <v>105</v>
      </c>
      <c r="D24" s="6"/>
      <c r="E24" s="1"/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4"/>
      <c r="M24" s="5"/>
    </row>
    <row r="25" spans="1:13">
      <c r="A25" s="5"/>
      <c r="B25" s="46"/>
      <c r="C25" s="6" t="s">
        <v>104</v>
      </c>
      <c r="D25" s="2"/>
      <c r="E25" s="1"/>
      <c r="F25" s="4">
        <v>0</v>
      </c>
      <c r="G25" s="4">
        <v>357310</v>
      </c>
      <c r="H25" s="4">
        <v>350312</v>
      </c>
      <c r="I25" s="4">
        <v>374742</v>
      </c>
      <c r="J25" s="4">
        <v>410281</v>
      </c>
      <c r="K25" s="4">
        <v>400666</v>
      </c>
      <c r="L25" s="44"/>
      <c r="M25" s="5"/>
    </row>
    <row r="26" spans="1:13">
      <c r="A26" s="5"/>
      <c r="B26" s="46"/>
      <c r="C26" s="6"/>
      <c r="D26" s="2"/>
      <c r="E26" s="1"/>
      <c r="F26" s="1"/>
      <c r="G26" s="1"/>
      <c r="H26" s="1"/>
      <c r="I26" s="1"/>
      <c r="J26" s="1"/>
      <c r="K26" s="1"/>
      <c r="L26" s="44"/>
      <c r="M26" s="5"/>
    </row>
    <row r="27" spans="1:13">
      <c r="A27" s="5"/>
      <c r="B27" s="46"/>
      <c r="C27" s="6" t="s">
        <v>81</v>
      </c>
      <c r="D27" s="2"/>
      <c r="E27" s="1"/>
      <c r="F27" s="4">
        <v>0</v>
      </c>
      <c r="G27" s="4">
        <v>174776</v>
      </c>
      <c r="H27" s="4">
        <v>176455</v>
      </c>
      <c r="I27" s="4">
        <v>203881</v>
      </c>
      <c r="J27" s="4">
        <v>236225</v>
      </c>
      <c r="K27" s="4">
        <v>231403</v>
      </c>
      <c r="L27" s="44"/>
      <c r="M27" s="5"/>
    </row>
    <row r="28" spans="1:13">
      <c r="A28" s="5"/>
      <c r="B28" s="46"/>
      <c r="C28" s="35" t="s">
        <v>76</v>
      </c>
      <c r="D28" s="6"/>
      <c r="E28" s="1"/>
      <c r="F28" s="8">
        <f t="shared" ref="F28:K28" si="1">IFERROR(F27/F$9,0)</f>
        <v>0</v>
      </c>
      <c r="G28" s="8">
        <f t="shared" si="1"/>
        <v>0.17028888780630388</v>
      </c>
      <c r="H28" s="8">
        <f t="shared" si="1"/>
        <v>0.17096381328122048</v>
      </c>
      <c r="I28" s="8">
        <f t="shared" si="1"/>
        <v>0.18477657985557264</v>
      </c>
      <c r="J28" s="8">
        <f t="shared" si="1"/>
        <v>0.19383534273305167</v>
      </c>
      <c r="K28" s="8">
        <f t="shared" si="1"/>
        <v>0.1936559663508291</v>
      </c>
      <c r="L28" s="44"/>
      <c r="M28" s="5"/>
    </row>
    <row r="29" spans="1:13">
      <c r="A29" s="5"/>
      <c r="B29" s="46"/>
      <c r="C29" s="2"/>
      <c r="D29" s="2"/>
      <c r="E29" s="1"/>
      <c r="F29" s="1"/>
      <c r="G29" s="1"/>
      <c r="H29" s="1"/>
      <c r="I29" s="1"/>
      <c r="J29" s="1"/>
      <c r="K29" s="1"/>
      <c r="L29" s="44"/>
      <c r="M29" s="5"/>
    </row>
    <row r="30" spans="1:13">
      <c r="A30" s="5"/>
      <c r="B30" s="46"/>
      <c r="C30" s="6" t="s">
        <v>103</v>
      </c>
      <c r="D30" s="2"/>
      <c r="E30" s="1"/>
      <c r="F30" s="1"/>
      <c r="G30" s="1"/>
      <c r="H30" s="1"/>
      <c r="I30" s="1"/>
      <c r="J30" s="1"/>
      <c r="K30" s="1"/>
      <c r="L30" s="44"/>
      <c r="M30" s="5"/>
    </row>
    <row r="31" spans="1:13">
      <c r="A31" s="5"/>
      <c r="B31" s="46"/>
      <c r="C31" s="2" t="s">
        <v>102</v>
      </c>
      <c r="D31" s="2"/>
      <c r="E31" s="1"/>
      <c r="F31" s="1">
        <v>0</v>
      </c>
      <c r="G31" s="1">
        <v>-4589</v>
      </c>
      <c r="H31" s="1">
        <v>-1916</v>
      </c>
      <c r="I31" s="1">
        <v>-2415</v>
      </c>
      <c r="J31" s="1">
        <v>-3547</v>
      </c>
      <c r="K31" s="1">
        <v>-3112</v>
      </c>
      <c r="L31" s="44"/>
      <c r="M31" s="5"/>
    </row>
    <row r="32" spans="1:13">
      <c r="A32" s="5"/>
      <c r="B32" s="46"/>
      <c r="C32" s="2" t="s">
        <v>101</v>
      </c>
      <c r="D32" s="2"/>
      <c r="E32" s="1"/>
      <c r="F32" s="1">
        <v>0</v>
      </c>
      <c r="G32" s="1">
        <v>0</v>
      </c>
      <c r="H32" s="1">
        <v>0</v>
      </c>
      <c r="I32" s="1">
        <v>663</v>
      </c>
      <c r="J32" s="1">
        <v>1744</v>
      </c>
      <c r="K32" s="1">
        <v>1901</v>
      </c>
      <c r="L32" s="44"/>
      <c r="M32" s="5"/>
    </row>
    <row r="33" spans="1:13">
      <c r="A33" s="5"/>
      <c r="B33" s="46"/>
      <c r="C33" s="2" t="s">
        <v>79</v>
      </c>
      <c r="D33" s="2"/>
      <c r="E33" s="1"/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44"/>
      <c r="M33" s="5"/>
    </row>
    <row r="34" spans="1:13">
      <c r="A34" s="5"/>
      <c r="B34" s="46"/>
      <c r="C34" s="2" t="s">
        <v>100</v>
      </c>
      <c r="D34" s="2"/>
      <c r="E34" s="1"/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44"/>
      <c r="M34" s="5"/>
    </row>
    <row r="35" spans="1:13">
      <c r="A35" s="5"/>
      <c r="B35" s="46"/>
      <c r="C35" s="2" t="s">
        <v>99</v>
      </c>
      <c r="D35" s="2"/>
      <c r="E35" s="1"/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44"/>
      <c r="M35" s="5"/>
    </row>
    <row r="36" spans="1:13">
      <c r="A36" s="5"/>
      <c r="B36" s="46"/>
      <c r="C36" s="2" t="s">
        <v>98</v>
      </c>
      <c r="D36" s="2"/>
      <c r="E36" s="1"/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44"/>
      <c r="M36" s="5"/>
    </row>
    <row r="37" spans="1:13">
      <c r="A37" s="5"/>
      <c r="B37" s="46"/>
      <c r="C37" s="2" t="s">
        <v>97</v>
      </c>
      <c r="D37" s="2"/>
      <c r="E37" s="1"/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44"/>
      <c r="M37" s="5"/>
    </row>
    <row r="38" spans="1:13">
      <c r="A38" s="5"/>
      <c r="B38" s="46"/>
      <c r="C38" s="2" t="s">
        <v>96</v>
      </c>
      <c r="D38" s="2"/>
      <c r="E38" s="1"/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44"/>
      <c r="M38" s="5"/>
    </row>
    <row r="39" spans="1:13">
      <c r="A39" s="5"/>
      <c r="B39" s="46"/>
      <c r="C39" s="6" t="s">
        <v>95</v>
      </c>
      <c r="D39" s="2"/>
      <c r="E39" s="1"/>
      <c r="F39" s="4">
        <v>0</v>
      </c>
      <c r="G39" s="4">
        <v>-4589</v>
      </c>
      <c r="H39" s="4">
        <v>-1916</v>
      </c>
      <c r="I39" s="4">
        <v>-1752</v>
      </c>
      <c r="J39" s="4">
        <v>-1803</v>
      </c>
      <c r="K39" s="4">
        <v>-1211</v>
      </c>
      <c r="L39" s="44"/>
      <c r="M39" s="5"/>
    </row>
    <row r="40" spans="1:13">
      <c r="A40" s="5"/>
      <c r="B40" s="46"/>
      <c r="C40" s="2"/>
      <c r="D40" s="6"/>
      <c r="E40" s="4"/>
      <c r="F40" s="4"/>
      <c r="G40" s="4"/>
      <c r="H40" s="4"/>
      <c r="I40" s="4"/>
      <c r="J40" s="4"/>
      <c r="K40" s="4"/>
      <c r="L40" s="44"/>
      <c r="M40" s="5"/>
    </row>
    <row r="41" spans="1:13">
      <c r="A41" s="5"/>
      <c r="B41" s="46"/>
      <c r="C41" s="2" t="s">
        <v>94</v>
      </c>
      <c r="D41" s="2"/>
      <c r="E41" s="1"/>
      <c r="F41" s="1">
        <v>0</v>
      </c>
      <c r="G41" s="1">
        <v>170187</v>
      </c>
      <c r="H41" s="1">
        <v>174539</v>
      </c>
      <c r="I41" s="1">
        <v>202129</v>
      </c>
      <c r="J41" s="1">
        <v>234422</v>
      </c>
      <c r="K41" s="1">
        <v>230192</v>
      </c>
      <c r="L41" s="44"/>
      <c r="M41" s="5"/>
    </row>
    <row r="42" spans="1:13">
      <c r="A42" s="5"/>
      <c r="B42" s="46"/>
      <c r="C42" s="2" t="s">
        <v>93</v>
      </c>
      <c r="D42" s="20"/>
      <c r="E42" s="1"/>
      <c r="F42" s="1">
        <v>0</v>
      </c>
      <c r="G42" s="1">
        <v>54018</v>
      </c>
      <c r="H42" s="1">
        <v>52304</v>
      </c>
      <c r="I42" s="1">
        <v>60809</v>
      </c>
      <c r="J42" s="1">
        <v>72668</v>
      </c>
      <c r="K42" s="1">
        <v>70056</v>
      </c>
      <c r="L42" s="44"/>
      <c r="M42" s="5"/>
    </row>
    <row r="43" spans="1:13">
      <c r="A43" s="5"/>
      <c r="B43" s="46"/>
      <c r="C43" s="2" t="s">
        <v>92</v>
      </c>
      <c r="D43" s="2"/>
      <c r="E43" s="1"/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44"/>
      <c r="M43" s="5"/>
    </row>
    <row r="44" spans="1:13">
      <c r="A44" s="5"/>
      <c r="B44" s="46"/>
      <c r="C44" s="2" t="s">
        <v>91</v>
      </c>
      <c r="D44" s="2"/>
      <c r="E44" s="1"/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44"/>
      <c r="M44" s="5"/>
    </row>
    <row r="45" spans="1:13">
      <c r="A45" s="5"/>
      <c r="B45" s="46"/>
      <c r="C45" s="2" t="s">
        <v>90</v>
      </c>
      <c r="D45" s="2"/>
      <c r="E45" s="1"/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44"/>
      <c r="M45" s="5"/>
    </row>
    <row r="46" spans="1:13">
      <c r="A46" s="5"/>
      <c r="B46" s="46"/>
      <c r="C46" s="6" t="s">
        <v>89</v>
      </c>
      <c r="D46" s="6"/>
      <c r="E46" s="1"/>
      <c r="F46" s="4">
        <v>0</v>
      </c>
      <c r="G46" s="4">
        <v>116169</v>
      </c>
      <c r="H46" s="4">
        <v>122235</v>
      </c>
      <c r="I46" s="4">
        <v>141320</v>
      </c>
      <c r="J46" s="4">
        <v>161754</v>
      </c>
      <c r="K46" s="4">
        <v>160136</v>
      </c>
      <c r="L46" s="44"/>
      <c r="M46" s="5"/>
    </row>
    <row r="47" spans="1:13">
      <c r="A47" s="5"/>
      <c r="B47" s="46"/>
      <c r="C47" s="2" t="s">
        <v>3</v>
      </c>
      <c r="D47" s="2"/>
      <c r="E47" s="1"/>
      <c r="F47" s="1">
        <v>0</v>
      </c>
      <c r="G47" s="1">
        <v>0</v>
      </c>
      <c r="H47" s="1">
        <v>-10</v>
      </c>
      <c r="I47" s="1">
        <v>-36</v>
      </c>
      <c r="J47" s="1">
        <v>32</v>
      </c>
      <c r="K47" s="1">
        <v>11</v>
      </c>
      <c r="L47" s="44"/>
      <c r="M47" s="5"/>
    </row>
    <row r="48" spans="1:13">
      <c r="A48" s="5"/>
      <c r="B48" s="46"/>
      <c r="C48" s="2" t="s">
        <v>88</v>
      </c>
      <c r="D48" s="2"/>
      <c r="E48" s="1"/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44"/>
      <c r="M48" s="5"/>
    </row>
    <row r="49" spans="1:13">
      <c r="A49" s="5"/>
      <c r="B49" s="46"/>
      <c r="C49" s="6" t="s">
        <v>87</v>
      </c>
      <c r="D49" s="6"/>
      <c r="E49" s="1"/>
      <c r="F49" s="16">
        <v>0</v>
      </c>
      <c r="G49" s="16">
        <v>116169</v>
      </c>
      <c r="H49" s="16">
        <v>122225</v>
      </c>
      <c r="I49" s="16">
        <v>141284</v>
      </c>
      <c r="J49" s="16">
        <v>161786</v>
      </c>
      <c r="K49" s="16">
        <v>160147</v>
      </c>
      <c r="L49" s="44"/>
      <c r="M49" s="5"/>
    </row>
    <row r="50" spans="1:13">
      <c r="A50" s="5"/>
      <c r="B50" s="46"/>
      <c r="C50" s="6"/>
      <c r="D50" s="6"/>
      <c r="E50" s="4"/>
      <c r="F50" s="4"/>
      <c r="G50" s="4"/>
      <c r="H50" s="4"/>
      <c r="I50" s="4"/>
      <c r="J50" s="4"/>
      <c r="K50" s="4"/>
      <c r="L50" s="44"/>
      <c r="M50" s="5"/>
    </row>
    <row r="51" spans="1:13">
      <c r="A51" s="5"/>
      <c r="B51" s="46"/>
      <c r="C51" s="2" t="s">
        <v>86</v>
      </c>
      <c r="D51" s="2"/>
      <c r="E51" s="1"/>
      <c r="F51" s="53">
        <v>0</v>
      </c>
      <c r="G51" s="53">
        <v>1.94</v>
      </c>
      <c r="H51" s="53">
        <v>2.08</v>
      </c>
      <c r="I51" s="53">
        <v>2.4500000000000002</v>
      </c>
      <c r="J51" s="53">
        <v>2.85</v>
      </c>
      <c r="K51" s="53">
        <v>2.8</v>
      </c>
      <c r="L51" s="44"/>
      <c r="M51" s="5"/>
    </row>
    <row r="52" spans="1:13">
      <c r="A52" s="5"/>
      <c r="B52" s="46"/>
      <c r="C52" s="2" t="s">
        <v>85</v>
      </c>
      <c r="D52" s="2"/>
      <c r="E52" s="1"/>
      <c r="F52" s="53">
        <v>0</v>
      </c>
      <c r="G52" s="53">
        <v>1.87</v>
      </c>
      <c r="H52" s="53">
        <v>2.0099999999999998</v>
      </c>
      <c r="I52" s="53">
        <v>2.37</v>
      </c>
      <c r="J52" s="53">
        <v>2.78</v>
      </c>
      <c r="K52" s="53">
        <v>2.72</v>
      </c>
      <c r="L52" s="44"/>
      <c r="M52" s="5"/>
    </row>
    <row r="53" spans="1:13">
      <c r="A53" s="5"/>
      <c r="B53" s="46"/>
      <c r="C53" s="2"/>
      <c r="D53" s="2"/>
      <c r="E53" s="11"/>
      <c r="F53" s="11"/>
      <c r="G53" s="11"/>
      <c r="H53" s="11"/>
      <c r="I53" s="11"/>
      <c r="J53" s="11"/>
      <c r="K53" s="11"/>
      <c r="L53" s="44"/>
      <c r="M53" s="5"/>
    </row>
    <row r="54" spans="1:13">
      <c r="A54" s="5"/>
      <c r="B54" s="46"/>
      <c r="C54" s="2" t="s">
        <v>84</v>
      </c>
      <c r="D54" s="2"/>
      <c r="E54" s="1"/>
      <c r="F54" s="1">
        <v>0</v>
      </c>
      <c r="G54" s="1">
        <v>59953</v>
      </c>
      <c r="H54" s="1">
        <v>58809</v>
      </c>
      <c r="I54" s="1">
        <v>57713</v>
      </c>
      <c r="J54" s="1">
        <v>56790</v>
      </c>
      <c r="K54" s="1">
        <v>57141</v>
      </c>
      <c r="L54" s="44"/>
      <c r="M54" s="5"/>
    </row>
    <row r="55" spans="1:13">
      <c r="A55" s="5"/>
      <c r="B55" s="46"/>
      <c r="C55" s="2" t="s">
        <v>83</v>
      </c>
      <c r="D55" s="2"/>
      <c r="E55" s="1"/>
      <c r="F55" s="1">
        <v>0</v>
      </c>
      <c r="G55" s="1">
        <v>62249</v>
      </c>
      <c r="H55" s="1">
        <v>60682</v>
      </c>
      <c r="I55" s="1">
        <v>59559</v>
      </c>
      <c r="J55" s="1">
        <v>58214</v>
      </c>
      <c r="K55" s="1">
        <v>58636</v>
      </c>
      <c r="L55" s="44"/>
      <c r="M55" s="5"/>
    </row>
    <row r="56" spans="1:13">
      <c r="A56" s="5"/>
      <c r="B56" s="46"/>
      <c r="C56" s="2"/>
      <c r="D56" s="2"/>
      <c r="E56" s="11"/>
      <c r="F56" s="11"/>
      <c r="G56" s="11"/>
      <c r="H56" s="11"/>
      <c r="I56" s="11"/>
      <c r="J56" s="11"/>
      <c r="K56" s="11"/>
      <c r="L56" s="44"/>
      <c r="M56" s="5"/>
    </row>
    <row r="57" spans="1:13">
      <c r="A57" s="5"/>
      <c r="B57" s="46"/>
      <c r="C57" s="6" t="s">
        <v>82</v>
      </c>
      <c r="D57" s="2"/>
      <c r="E57" s="11"/>
      <c r="F57" s="11"/>
      <c r="G57" s="11"/>
      <c r="H57" s="11"/>
      <c r="I57" s="11"/>
      <c r="J57" s="11"/>
      <c r="K57" s="11"/>
      <c r="L57" s="44"/>
      <c r="M57" s="5"/>
    </row>
    <row r="58" spans="1:13">
      <c r="A58" s="5"/>
      <c r="B58" s="46"/>
      <c r="C58" s="2" t="s">
        <v>81</v>
      </c>
      <c r="D58" s="2"/>
      <c r="E58" s="1"/>
      <c r="F58" s="14">
        <f t="shared" ref="F58:K58" si="2">F27</f>
        <v>0</v>
      </c>
      <c r="G58" s="14">
        <f t="shared" si="2"/>
        <v>174776</v>
      </c>
      <c r="H58" s="14">
        <f t="shared" si="2"/>
        <v>176455</v>
      </c>
      <c r="I58" s="14">
        <f t="shared" si="2"/>
        <v>203881</v>
      </c>
      <c r="J58" s="14">
        <f t="shared" si="2"/>
        <v>236225</v>
      </c>
      <c r="K58" s="14">
        <f t="shared" si="2"/>
        <v>231403</v>
      </c>
      <c r="L58" s="44"/>
      <c r="M58" s="5"/>
    </row>
    <row r="59" spans="1:13">
      <c r="A59" s="5"/>
      <c r="B59" s="46"/>
      <c r="C59" s="66" t="s">
        <v>80</v>
      </c>
      <c r="D59" s="2"/>
      <c r="E59" s="1"/>
      <c r="F59" s="1">
        <f t="shared" ref="F59:K61" si="3">F19</f>
        <v>0</v>
      </c>
      <c r="G59" s="1">
        <f t="shared" si="3"/>
        <v>0</v>
      </c>
      <c r="H59" s="1">
        <f t="shared" si="3"/>
        <v>0</v>
      </c>
      <c r="I59" s="1">
        <f t="shared" si="3"/>
        <v>0</v>
      </c>
      <c r="J59" s="1">
        <f t="shared" si="3"/>
        <v>0</v>
      </c>
      <c r="K59" s="1">
        <f t="shared" si="3"/>
        <v>0</v>
      </c>
      <c r="L59" s="44"/>
      <c r="M59" s="5"/>
    </row>
    <row r="60" spans="1:13">
      <c r="A60" s="5"/>
      <c r="B60" s="46"/>
      <c r="C60" s="2" t="s">
        <v>79</v>
      </c>
      <c r="D60" s="2"/>
      <c r="E60" s="1"/>
      <c r="F60" s="1">
        <f t="shared" si="3"/>
        <v>0</v>
      </c>
      <c r="G60" s="1">
        <f t="shared" si="3"/>
        <v>0</v>
      </c>
      <c r="H60" s="1">
        <f t="shared" si="3"/>
        <v>0</v>
      </c>
      <c r="I60" s="1">
        <f t="shared" si="3"/>
        <v>0</v>
      </c>
      <c r="J60" s="1">
        <f t="shared" si="3"/>
        <v>0</v>
      </c>
      <c r="K60" s="1">
        <f t="shared" si="3"/>
        <v>0</v>
      </c>
      <c r="L60" s="44"/>
      <c r="M60" s="5"/>
    </row>
    <row r="61" spans="1:13">
      <c r="A61" s="5"/>
      <c r="B61" s="46"/>
      <c r="C61" s="2" t="s">
        <v>78</v>
      </c>
      <c r="D61" s="2"/>
      <c r="E61" s="1"/>
      <c r="F61" s="3">
        <f t="shared" si="3"/>
        <v>0</v>
      </c>
      <c r="G61" s="3">
        <f t="shared" si="3"/>
        <v>0</v>
      </c>
      <c r="H61" s="3">
        <f t="shared" si="3"/>
        <v>0</v>
      </c>
      <c r="I61" s="3">
        <f t="shared" si="3"/>
        <v>0</v>
      </c>
      <c r="J61" s="3">
        <f t="shared" si="3"/>
        <v>0</v>
      </c>
      <c r="K61" s="3">
        <f t="shared" si="3"/>
        <v>0</v>
      </c>
      <c r="L61" s="44"/>
      <c r="M61" s="5"/>
    </row>
    <row r="62" spans="1:13">
      <c r="A62" s="5"/>
      <c r="B62" s="46"/>
      <c r="C62" s="6" t="s">
        <v>77</v>
      </c>
      <c r="D62" s="6"/>
      <c r="E62" s="1"/>
      <c r="F62" s="16">
        <f t="shared" ref="F62:K62" si="4">SUM(F58:F61)</f>
        <v>0</v>
      </c>
      <c r="G62" s="16">
        <f t="shared" si="4"/>
        <v>174776</v>
      </c>
      <c r="H62" s="16">
        <f t="shared" si="4"/>
        <v>176455</v>
      </c>
      <c r="I62" s="16">
        <f t="shared" si="4"/>
        <v>203881</v>
      </c>
      <c r="J62" s="16">
        <f t="shared" si="4"/>
        <v>236225</v>
      </c>
      <c r="K62" s="16">
        <f t="shared" si="4"/>
        <v>231403</v>
      </c>
      <c r="L62" s="44"/>
      <c r="M62" s="5"/>
    </row>
    <row r="63" spans="1:13">
      <c r="A63" s="5"/>
      <c r="B63" s="46"/>
      <c r="C63" s="35" t="s">
        <v>76</v>
      </c>
      <c r="D63" s="6"/>
      <c r="E63" s="1"/>
      <c r="F63" s="8">
        <f t="shared" ref="F63:K63" si="5">IFERROR(F62/F$9,0)</f>
        <v>0</v>
      </c>
      <c r="G63" s="8">
        <f t="shared" si="5"/>
        <v>0.17028888780630388</v>
      </c>
      <c r="H63" s="8">
        <f t="shared" si="5"/>
        <v>0.17096381328122048</v>
      </c>
      <c r="I63" s="8">
        <f t="shared" si="5"/>
        <v>0.18477657985557264</v>
      </c>
      <c r="J63" s="8">
        <f t="shared" si="5"/>
        <v>0.19383534273305167</v>
      </c>
      <c r="K63" s="8">
        <f t="shared" si="5"/>
        <v>0.1936559663508291</v>
      </c>
      <c r="L63" s="44"/>
      <c r="M63" s="5"/>
    </row>
    <row r="64" spans="1:13">
      <c r="A64" s="5"/>
      <c r="B64" s="46"/>
      <c r="C64" s="6"/>
      <c r="D64" s="6"/>
      <c r="E64" s="4"/>
      <c r="F64" s="4"/>
      <c r="G64" s="4"/>
      <c r="H64" s="4"/>
      <c r="I64" s="4"/>
      <c r="J64" s="4"/>
      <c r="K64" s="4"/>
      <c r="L64" s="44"/>
      <c r="M64" s="5"/>
    </row>
    <row r="65" spans="1:13">
      <c r="A65" s="5"/>
      <c r="B65" s="46"/>
      <c r="C65" s="20" t="s">
        <v>74</v>
      </c>
      <c r="D65" s="20"/>
      <c r="E65" s="76"/>
      <c r="F65" s="31"/>
      <c r="G65" s="24">
        <v>40596</v>
      </c>
      <c r="H65" s="24">
        <v>40956</v>
      </c>
      <c r="I65" s="24">
        <v>41324</v>
      </c>
      <c r="J65" s="24">
        <v>41688</v>
      </c>
      <c r="K65" s="24">
        <v>41201</v>
      </c>
      <c r="L65" s="44"/>
      <c r="M65" s="5"/>
    </row>
    <row r="66" spans="1:13">
      <c r="A66" s="5"/>
      <c r="B66" s="46"/>
      <c r="C66" s="20" t="s">
        <v>0</v>
      </c>
      <c r="D66" s="6"/>
      <c r="E66" s="4"/>
      <c r="F66" s="4"/>
      <c r="G66" s="4"/>
      <c r="H66" s="4"/>
      <c r="I66" s="4"/>
      <c r="J66" s="4"/>
      <c r="K66" s="4"/>
      <c r="L66" s="44"/>
      <c r="M66" s="5"/>
    </row>
    <row r="67" spans="1:13">
      <c r="A67" s="5"/>
      <c r="B67" s="45"/>
      <c r="C67" s="17"/>
      <c r="D67" s="17"/>
      <c r="E67" s="3"/>
      <c r="F67" s="3"/>
      <c r="G67" s="3"/>
      <c r="H67" s="3"/>
      <c r="I67" s="3"/>
      <c r="J67" s="3"/>
      <c r="K67" s="3"/>
      <c r="L67" s="38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>
      <c r="A69" s="5"/>
      <c r="B69" s="39"/>
      <c r="C69" s="10"/>
      <c r="D69" s="10"/>
      <c r="E69" s="10"/>
      <c r="F69" s="10"/>
      <c r="G69" s="10"/>
      <c r="H69" s="10"/>
      <c r="I69" s="10"/>
      <c r="J69" s="10"/>
      <c r="K69" s="10"/>
      <c r="L69" s="40"/>
      <c r="M69" s="5"/>
    </row>
    <row r="70" spans="1:13" ht="18">
      <c r="A70" s="5"/>
      <c r="B70" s="46"/>
      <c r="C70" s="62" t="str">
        <f t="shared" ref="C70:C71" si="6">C3</f>
        <v>IDEXX LABORATORIES INC /DE</v>
      </c>
      <c r="D70" s="19"/>
      <c r="E70" s="9"/>
      <c r="F70" s="9"/>
      <c r="G70" s="9"/>
      <c r="H70" s="9"/>
      <c r="I70" s="9"/>
      <c r="J70" s="30"/>
      <c r="K70" s="30" t="str">
        <f>CONCATENATE("Common-Sized ", K3)</f>
        <v>Common-Sized Annual Income Statement</v>
      </c>
      <c r="L70" s="44"/>
      <c r="M70" s="5"/>
    </row>
    <row r="71" spans="1:13">
      <c r="A71" s="5"/>
      <c r="B71" s="46"/>
      <c r="C71" s="56" t="str">
        <f t="shared" si="6"/>
        <v>IDXX</v>
      </c>
      <c r="D71" s="2"/>
      <c r="E71" s="2"/>
      <c r="F71" s="2"/>
      <c r="G71" s="2"/>
      <c r="H71" s="2"/>
      <c r="I71" s="2"/>
      <c r="J71" s="36"/>
      <c r="K71" s="36" t="s">
        <v>75</v>
      </c>
      <c r="L71" s="44"/>
      <c r="M71" s="5"/>
    </row>
    <row r="72" spans="1:13">
      <c r="A72" s="5"/>
      <c r="B72" s="46"/>
      <c r="C72" s="49"/>
      <c r="D72" s="49"/>
      <c r="E72" s="2"/>
      <c r="F72" s="2"/>
      <c r="G72" s="2"/>
      <c r="H72" s="2"/>
      <c r="I72" s="2"/>
      <c r="J72" s="2"/>
      <c r="K72" s="2"/>
      <c r="L72" s="44"/>
      <c r="M72" s="5"/>
    </row>
    <row r="73" spans="1:13">
      <c r="A73" s="5"/>
      <c r="B73" s="46"/>
      <c r="C73" s="2"/>
      <c r="D73" s="2"/>
      <c r="E73" s="47"/>
      <c r="F73" s="13" t="str">
        <f t="shared" ref="F73:J74" si="7">IF(F6="","",F6)</f>
        <v/>
      </c>
      <c r="G73" s="13">
        <f t="shared" si="7"/>
        <v>2008</v>
      </c>
      <c r="H73" s="13">
        <f t="shared" si="7"/>
        <v>2009</v>
      </c>
      <c r="I73" s="13">
        <f t="shared" si="7"/>
        <v>2010</v>
      </c>
      <c r="J73" s="13">
        <f t="shared" si="7"/>
        <v>2011</v>
      </c>
      <c r="K73" s="13" t="s">
        <v>189</v>
      </c>
      <c r="L73" s="44"/>
      <c r="M73" s="5"/>
    </row>
    <row r="74" spans="1:13">
      <c r="A74" s="5"/>
      <c r="B74" s="46"/>
      <c r="C74" s="52" t="s">
        <v>188</v>
      </c>
      <c r="D74" s="33"/>
      <c r="E74" s="60"/>
      <c r="F74" s="21" t="str">
        <f t="shared" si="7"/>
        <v/>
      </c>
      <c r="G74" s="21">
        <f t="shared" si="7"/>
        <v>39813</v>
      </c>
      <c r="H74" s="21">
        <f t="shared" si="7"/>
        <v>40178</v>
      </c>
      <c r="I74" s="21">
        <f t="shared" si="7"/>
        <v>40543</v>
      </c>
      <c r="J74" s="21">
        <f t="shared" si="7"/>
        <v>40908</v>
      </c>
      <c r="K74" s="21">
        <f>IF(K7="","",K7)</f>
        <v>40816</v>
      </c>
      <c r="L74" s="44"/>
      <c r="M74" s="5"/>
    </row>
    <row r="75" spans="1:13">
      <c r="A75" s="5"/>
      <c r="B75" s="46"/>
      <c r="C75" s="6"/>
      <c r="D75" s="6"/>
      <c r="E75" s="2"/>
      <c r="F75" s="2"/>
      <c r="G75" s="2"/>
      <c r="H75" s="2"/>
      <c r="I75" s="2"/>
      <c r="J75" s="2"/>
      <c r="K75" s="2"/>
      <c r="L75" s="44"/>
      <c r="M75" s="5"/>
    </row>
    <row r="76" spans="1:13">
      <c r="A76" s="5"/>
      <c r="B76" s="46"/>
      <c r="C76" s="26" t="s">
        <v>115</v>
      </c>
      <c r="D76" s="2"/>
      <c r="E76" s="1"/>
      <c r="F76" s="7" t="str">
        <f t="shared" ref="F76:K79" si="8">IFERROR(F9/F$9, "")</f>
        <v/>
      </c>
      <c r="G76" s="7">
        <f t="shared" si="8"/>
        <v>1</v>
      </c>
      <c r="H76" s="7">
        <f t="shared" si="8"/>
        <v>1</v>
      </c>
      <c r="I76" s="7">
        <f t="shared" si="8"/>
        <v>1</v>
      </c>
      <c r="J76" s="7">
        <f t="shared" si="8"/>
        <v>1</v>
      </c>
      <c r="K76" s="7">
        <f t="shared" si="8"/>
        <v>1</v>
      </c>
      <c r="L76" s="44"/>
      <c r="M76" s="51"/>
    </row>
    <row r="77" spans="1:13">
      <c r="A77" s="5"/>
      <c r="B77" s="46"/>
      <c r="C77" s="2" t="s">
        <v>114</v>
      </c>
      <c r="D77" s="2"/>
      <c r="E77" s="1"/>
      <c r="F77" s="7" t="str">
        <f t="shared" si="8"/>
        <v/>
      </c>
      <c r="G77" s="7">
        <f t="shared" si="8"/>
        <v>0.48157451161884346</v>
      </c>
      <c r="H77" s="7">
        <f t="shared" si="8"/>
        <v>0.48962571176385666</v>
      </c>
      <c r="I77" s="7">
        <f t="shared" si="8"/>
        <v>0.47559616165424434</v>
      </c>
      <c r="J77" s="7">
        <f t="shared" si="8"/>
        <v>0.46950698660609885</v>
      </c>
      <c r="K77" s="7">
        <f t="shared" si="8"/>
        <v>0.47103566939321362</v>
      </c>
      <c r="L77" s="44"/>
      <c r="M77" s="5"/>
    </row>
    <row r="78" spans="1:13">
      <c r="A78" s="5"/>
      <c r="B78" s="46"/>
      <c r="C78" s="2" t="s">
        <v>113</v>
      </c>
      <c r="D78" s="2"/>
      <c r="E78" s="1"/>
      <c r="F78" s="7" t="str">
        <f t="shared" si="8"/>
        <v/>
      </c>
      <c r="G78" s="7">
        <f t="shared" si="8"/>
        <v>0</v>
      </c>
      <c r="H78" s="7">
        <f t="shared" si="8"/>
        <v>0</v>
      </c>
      <c r="I78" s="7">
        <f t="shared" si="8"/>
        <v>0</v>
      </c>
      <c r="J78" s="7">
        <f t="shared" si="8"/>
        <v>0</v>
      </c>
      <c r="K78" s="7">
        <f t="shared" si="8"/>
        <v>0</v>
      </c>
      <c r="L78" s="44"/>
      <c r="M78" s="5"/>
    </row>
    <row r="79" spans="1:13">
      <c r="A79" s="5"/>
      <c r="B79" s="46"/>
      <c r="C79" s="6" t="s">
        <v>112</v>
      </c>
      <c r="D79" s="2"/>
      <c r="E79" s="1"/>
      <c r="F79" s="12" t="str">
        <f t="shared" si="8"/>
        <v/>
      </c>
      <c r="G79" s="12">
        <f t="shared" si="8"/>
        <v>0.51842548838115654</v>
      </c>
      <c r="H79" s="12">
        <f t="shared" si="8"/>
        <v>0.51037428823614328</v>
      </c>
      <c r="I79" s="12">
        <f t="shared" si="8"/>
        <v>0.52440383834575566</v>
      </c>
      <c r="J79" s="12">
        <f t="shared" si="8"/>
        <v>0.5304930133939012</v>
      </c>
      <c r="K79" s="12">
        <f t="shared" si="8"/>
        <v>0.52896433060678638</v>
      </c>
      <c r="L79" s="44"/>
      <c r="M79" s="5"/>
    </row>
    <row r="80" spans="1:13">
      <c r="A80" s="5"/>
      <c r="B80" s="46"/>
      <c r="C80" s="2"/>
      <c r="D80" s="2"/>
      <c r="E80" s="1"/>
      <c r="F80" s="7"/>
      <c r="G80" s="7"/>
      <c r="H80" s="7"/>
      <c r="I80" s="7"/>
      <c r="J80" s="7"/>
      <c r="K80" s="7"/>
      <c r="L80" s="44"/>
      <c r="M80" s="5"/>
    </row>
    <row r="81" spans="1:13">
      <c r="A81" s="5"/>
      <c r="B81" s="46"/>
      <c r="C81" s="6" t="s">
        <v>111</v>
      </c>
      <c r="D81" s="2"/>
      <c r="E81" s="1"/>
      <c r="F81" s="7"/>
      <c r="G81" s="7"/>
      <c r="H81" s="7"/>
      <c r="I81" s="7"/>
      <c r="J81" s="7"/>
      <c r="K81" s="7"/>
      <c r="L81" s="44"/>
      <c r="M81" s="5"/>
    </row>
    <row r="82" spans="1:13">
      <c r="A82" s="5"/>
      <c r="B82" s="46"/>
      <c r="C82" s="2" t="s">
        <v>110</v>
      </c>
      <c r="D82" s="2"/>
      <c r="E82" s="1"/>
      <c r="F82" s="7" t="str">
        <f t="shared" ref="F82:K91" si="9">IFERROR(F16/F$9, "")</f>
        <v/>
      </c>
      <c r="G82" s="7">
        <f t="shared" si="9"/>
        <v>0.27927802406586449</v>
      </c>
      <c r="H82" s="7">
        <f t="shared" si="9"/>
        <v>0.27631309955538075</v>
      </c>
      <c r="I82" s="7">
        <f t="shared" si="9"/>
        <v>0.27745805661088718</v>
      </c>
      <c r="J82" s="7">
        <f t="shared" si="9"/>
        <v>0.27426111173564377</v>
      </c>
      <c r="K82" s="7">
        <f t="shared" si="9"/>
        <v>0.27395017900809931</v>
      </c>
      <c r="L82" s="44"/>
      <c r="M82" s="48"/>
    </row>
    <row r="83" spans="1:13">
      <c r="A83" s="5"/>
      <c r="B83" s="46"/>
      <c r="C83" s="2" t="s">
        <v>109</v>
      </c>
      <c r="D83" s="2"/>
      <c r="E83" s="1"/>
      <c r="F83" s="7" t="str">
        <f t="shared" si="9"/>
        <v/>
      </c>
      <c r="G83" s="7">
        <f t="shared" si="9"/>
        <v>6.8858576508988162E-2</v>
      </c>
      <c r="H83" s="7">
        <f t="shared" si="9"/>
        <v>6.3097375399542105E-2</v>
      </c>
      <c r="I83" s="7">
        <f t="shared" si="9"/>
        <v>6.2169201879295845E-2</v>
      </c>
      <c r="J83" s="7">
        <f t="shared" si="9"/>
        <v>6.2396558925205695E-2</v>
      </c>
      <c r="K83" s="7">
        <f t="shared" si="9"/>
        <v>6.1358185247858014E-2</v>
      </c>
      <c r="L83" s="44"/>
      <c r="M83" s="5"/>
    </row>
    <row r="84" spans="1:13">
      <c r="A84" s="5"/>
      <c r="B84" s="46"/>
      <c r="C84" s="2" t="s">
        <v>108</v>
      </c>
      <c r="D84" s="2"/>
      <c r="E84" s="1"/>
      <c r="F84" s="7" t="str">
        <f t="shared" si="9"/>
        <v/>
      </c>
      <c r="G84" s="7">
        <f t="shared" si="9"/>
        <v>0</v>
      </c>
      <c r="H84" s="7">
        <f t="shared" si="9"/>
        <v>0</v>
      </c>
      <c r="I84" s="7">
        <f t="shared" si="9"/>
        <v>0</v>
      </c>
      <c r="J84" s="7">
        <f t="shared" si="9"/>
        <v>0</v>
      </c>
      <c r="K84" s="7">
        <f t="shared" si="9"/>
        <v>0</v>
      </c>
      <c r="L84" s="44"/>
      <c r="M84" s="5"/>
    </row>
    <row r="85" spans="1:13">
      <c r="A85" s="5"/>
      <c r="B85" s="46"/>
      <c r="C85" s="2" t="s">
        <v>80</v>
      </c>
      <c r="D85" s="2"/>
      <c r="E85" s="1"/>
      <c r="F85" s="7" t="str">
        <f t="shared" si="9"/>
        <v/>
      </c>
      <c r="G85" s="7">
        <f t="shared" si="9"/>
        <v>0</v>
      </c>
      <c r="H85" s="7">
        <f t="shared" si="9"/>
        <v>0</v>
      </c>
      <c r="I85" s="7">
        <f t="shared" si="9"/>
        <v>0</v>
      </c>
      <c r="J85" s="7">
        <f t="shared" si="9"/>
        <v>0</v>
      </c>
      <c r="K85" s="7">
        <f t="shared" si="9"/>
        <v>0</v>
      </c>
      <c r="L85" s="44"/>
      <c r="M85" s="5"/>
    </row>
    <row r="86" spans="1:13">
      <c r="A86" s="5"/>
      <c r="B86" s="46"/>
      <c r="C86" s="2" t="s">
        <v>79</v>
      </c>
      <c r="D86" s="2"/>
      <c r="E86" s="1"/>
      <c r="F86" s="7" t="str">
        <f t="shared" si="9"/>
        <v/>
      </c>
      <c r="G86" s="7">
        <f t="shared" si="9"/>
        <v>0</v>
      </c>
      <c r="H86" s="7">
        <f t="shared" si="9"/>
        <v>0</v>
      </c>
      <c r="I86" s="7">
        <f t="shared" si="9"/>
        <v>0</v>
      </c>
      <c r="J86" s="7">
        <f t="shared" si="9"/>
        <v>0</v>
      </c>
      <c r="K86" s="7">
        <f t="shared" si="9"/>
        <v>0</v>
      </c>
      <c r="L86" s="44"/>
      <c r="M86" s="5"/>
    </row>
    <row r="87" spans="1:13">
      <c r="A87" s="5"/>
      <c r="B87" s="46"/>
      <c r="C87" s="2" t="s">
        <v>78</v>
      </c>
      <c r="D87" s="2"/>
      <c r="E87" s="1"/>
      <c r="F87" s="7" t="str">
        <f t="shared" si="9"/>
        <v/>
      </c>
      <c r="G87" s="7">
        <f t="shared" si="9"/>
        <v>0</v>
      </c>
      <c r="H87" s="7">
        <f t="shared" si="9"/>
        <v>0</v>
      </c>
      <c r="I87" s="7">
        <f t="shared" si="9"/>
        <v>0</v>
      </c>
      <c r="J87" s="7">
        <f t="shared" si="9"/>
        <v>0</v>
      </c>
      <c r="K87" s="7">
        <f t="shared" si="9"/>
        <v>0</v>
      </c>
      <c r="L87" s="44"/>
      <c r="M87" s="5"/>
    </row>
    <row r="88" spans="1:13">
      <c r="A88" s="5"/>
      <c r="B88" s="46"/>
      <c r="C88" s="2" t="s">
        <v>107</v>
      </c>
      <c r="D88" s="6"/>
      <c r="E88" s="1"/>
      <c r="F88" s="7" t="str">
        <f t="shared" si="9"/>
        <v/>
      </c>
      <c r="G88" s="7">
        <f t="shared" si="9"/>
        <v>0</v>
      </c>
      <c r="H88" s="7">
        <f t="shared" si="9"/>
        <v>0</v>
      </c>
      <c r="I88" s="7">
        <f t="shared" si="9"/>
        <v>0</v>
      </c>
      <c r="J88" s="7">
        <f t="shared" si="9"/>
        <v>0</v>
      </c>
      <c r="K88" s="7">
        <f t="shared" si="9"/>
        <v>0</v>
      </c>
      <c r="L88" s="44"/>
      <c r="M88" s="5"/>
    </row>
    <row r="89" spans="1:13">
      <c r="A89" s="5"/>
      <c r="B89" s="46"/>
      <c r="C89" s="2" t="s">
        <v>106</v>
      </c>
      <c r="D89" s="2"/>
      <c r="E89" s="1"/>
      <c r="F89" s="7" t="str">
        <f t="shared" si="9"/>
        <v/>
      </c>
      <c r="G89" s="7">
        <f t="shared" si="9"/>
        <v>0</v>
      </c>
      <c r="H89" s="7">
        <f t="shared" si="9"/>
        <v>0</v>
      </c>
      <c r="I89" s="7">
        <f t="shared" si="9"/>
        <v>0</v>
      </c>
      <c r="J89" s="7">
        <f t="shared" si="9"/>
        <v>0</v>
      </c>
      <c r="K89" s="7">
        <f t="shared" si="9"/>
        <v>0</v>
      </c>
      <c r="L89" s="44"/>
      <c r="M89" s="5"/>
    </row>
    <row r="90" spans="1:13">
      <c r="A90" s="5"/>
      <c r="B90" s="46"/>
      <c r="C90" s="2" t="s">
        <v>105</v>
      </c>
      <c r="D90" s="6"/>
      <c r="E90" s="1"/>
      <c r="F90" s="7" t="str">
        <f t="shared" si="9"/>
        <v/>
      </c>
      <c r="G90" s="7">
        <f t="shared" si="9"/>
        <v>0</v>
      </c>
      <c r="H90" s="7">
        <f t="shared" si="9"/>
        <v>0</v>
      </c>
      <c r="I90" s="7">
        <f t="shared" si="9"/>
        <v>0</v>
      </c>
      <c r="J90" s="7">
        <f t="shared" si="9"/>
        <v>0</v>
      </c>
      <c r="K90" s="7">
        <f t="shared" si="9"/>
        <v>0</v>
      </c>
      <c r="L90" s="44"/>
      <c r="M90" s="5"/>
    </row>
    <row r="91" spans="1:13">
      <c r="A91" s="5"/>
      <c r="B91" s="46"/>
      <c r="C91" s="6" t="s">
        <v>104</v>
      </c>
      <c r="D91" s="2"/>
      <c r="E91" s="1"/>
      <c r="F91" s="12" t="str">
        <f t="shared" si="9"/>
        <v/>
      </c>
      <c r="G91" s="12">
        <f t="shared" si="9"/>
        <v>0.34813660057485263</v>
      </c>
      <c r="H91" s="12">
        <f t="shared" si="9"/>
        <v>0.33941047495492283</v>
      </c>
      <c r="I91" s="12">
        <f t="shared" si="9"/>
        <v>0.33962725849018299</v>
      </c>
      <c r="J91" s="12">
        <f t="shared" si="9"/>
        <v>0.33665767066084951</v>
      </c>
      <c r="K91" s="12">
        <f t="shared" si="9"/>
        <v>0.33530836425595734</v>
      </c>
      <c r="L91" s="44"/>
      <c r="M91" s="5"/>
    </row>
    <row r="92" spans="1:13">
      <c r="A92" s="5"/>
      <c r="B92" s="46"/>
      <c r="C92" s="6"/>
      <c r="D92" s="2"/>
      <c r="E92" s="1"/>
      <c r="F92" s="7"/>
      <c r="G92" s="7"/>
      <c r="H92" s="7"/>
      <c r="I92" s="7"/>
      <c r="J92" s="7"/>
      <c r="K92" s="7"/>
      <c r="L92" s="44"/>
      <c r="M92" s="5"/>
    </row>
    <row r="93" spans="1:13">
      <c r="A93" s="5"/>
      <c r="B93" s="46"/>
      <c r="C93" s="6" t="s">
        <v>81</v>
      </c>
      <c r="D93" s="2"/>
      <c r="E93" s="1"/>
      <c r="F93" s="7" t="str">
        <f t="shared" ref="F93:K93" si="10">IFERROR(F27/F$9, "")</f>
        <v/>
      </c>
      <c r="G93" s="7">
        <f t="shared" si="10"/>
        <v>0.17028888780630388</v>
      </c>
      <c r="H93" s="7">
        <f t="shared" si="10"/>
        <v>0.17096381328122048</v>
      </c>
      <c r="I93" s="7">
        <f t="shared" si="10"/>
        <v>0.18477657985557264</v>
      </c>
      <c r="J93" s="7">
        <f t="shared" si="10"/>
        <v>0.19383534273305167</v>
      </c>
      <c r="K93" s="7">
        <f t="shared" si="10"/>
        <v>0.1936559663508291</v>
      </c>
      <c r="L93" s="44"/>
      <c r="M93" s="5"/>
    </row>
    <row r="94" spans="1:13">
      <c r="A94" s="5"/>
      <c r="B94" s="46"/>
      <c r="C94" s="2"/>
      <c r="D94" s="2"/>
      <c r="E94" s="1"/>
      <c r="F94" s="7"/>
      <c r="G94" s="7"/>
      <c r="H94" s="7"/>
      <c r="I94" s="7"/>
      <c r="J94" s="7"/>
      <c r="K94" s="7"/>
      <c r="L94" s="44"/>
      <c r="M94" s="5"/>
    </row>
    <row r="95" spans="1:13">
      <c r="A95" s="5"/>
      <c r="B95" s="46"/>
      <c r="C95" s="6" t="s">
        <v>103</v>
      </c>
      <c r="D95" s="2"/>
      <c r="E95" s="1"/>
      <c r="F95" s="7"/>
      <c r="G95" s="7"/>
      <c r="H95" s="7"/>
      <c r="I95" s="7"/>
      <c r="J95" s="7"/>
      <c r="K95" s="7"/>
      <c r="L95" s="44"/>
      <c r="M95" s="5"/>
    </row>
    <row r="96" spans="1:13">
      <c r="A96" s="5"/>
      <c r="B96" s="46"/>
      <c r="C96" s="2" t="s">
        <v>102</v>
      </c>
      <c r="D96" s="2"/>
      <c r="E96" s="1"/>
      <c r="F96" s="7" t="str">
        <f t="shared" ref="F96:K104" si="11">IFERROR(F31/F$9, "")</f>
        <v/>
      </c>
      <c r="G96" s="7">
        <f t="shared" si="11"/>
        <v>-4.4711842938568716E-3</v>
      </c>
      <c r="H96" s="7">
        <f t="shared" si="11"/>
        <v>-1.8563750885314582E-3</v>
      </c>
      <c r="I96" s="7">
        <f t="shared" si="11"/>
        <v>-2.1887053739740726E-3</v>
      </c>
      <c r="J96" s="7">
        <f t="shared" si="11"/>
        <v>-2.9105046488480655E-3</v>
      </c>
      <c r="K96" s="7">
        <f t="shared" si="11"/>
        <v>-2.6043628098329761E-3</v>
      </c>
      <c r="L96" s="44"/>
      <c r="M96" s="5"/>
    </row>
    <row r="97" spans="1:13">
      <c r="A97" s="5"/>
      <c r="B97" s="46"/>
      <c r="C97" s="2" t="s">
        <v>101</v>
      </c>
      <c r="D97" s="2"/>
      <c r="E97" s="1"/>
      <c r="F97" s="7" t="str">
        <f t="shared" si="11"/>
        <v/>
      </c>
      <c r="G97" s="7">
        <f t="shared" si="11"/>
        <v>0</v>
      </c>
      <c r="H97" s="7">
        <f t="shared" si="11"/>
        <v>0</v>
      </c>
      <c r="I97" s="7">
        <f t="shared" si="11"/>
        <v>6.0087439459412435E-4</v>
      </c>
      <c r="J97" s="7">
        <f t="shared" si="11"/>
        <v>1.4310459846605655E-3</v>
      </c>
      <c r="K97" s="7">
        <f t="shared" si="11"/>
        <v>1.5909041457238069E-3</v>
      </c>
      <c r="L97" s="44"/>
      <c r="M97" s="5"/>
    </row>
    <row r="98" spans="1:13">
      <c r="A98" s="5"/>
      <c r="B98" s="46"/>
      <c r="C98" s="2" t="s">
        <v>79</v>
      </c>
      <c r="D98" s="2"/>
      <c r="E98" s="1"/>
      <c r="F98" s="7" t="str">
        <f t="shared" si="11"/>
        <v/>
      </c>
      <c r="G98" s="7">
        <f t="shared" si="11"/>
        <v>0</v>
      </c>
      <c r="H98" s="7">
        <f t="shared" si="11"/>
        <v>0</v>
      </c>
      <c r="I98" s="7">
        <f t="shared" si="11"/>
        <v>0</v>
      </c>
      <c r="J98" s="7">
        <f t="shared" si="11"/>
        <v>0</v>
      </c>
      <c r="K98" s="7">
        <f t="shared" si="11"/>
        <v>0</v>
      </c>
      <c r="L98" s="44"/>
      <c r="M98" s="5"/>
    </row>
    <row r="99" spans="1:13">
      <c r="A99" s="5"/>
      <c r="B99" s="46"/>
      <c r="C99" s="2" t="s">
        <v>100</v>
      </c>
      <c r="D99" s="2"/>
      <c r="E99" s="1"/>
      <c r="F99" s="7" t="str">
        <f t="shared" si="11"/>
        <v/>
      </c>
      <c r="G99" s="7">
        <f t="shared" si="11"/>
        <v>0</v>
      </c>
      <c r="H99" s="7">
        <f t="shared" si="11"/>
        <v>0</v>
      </c>
      <c r="I99" s="7">
        <f t="shared" si="11"/>
        <v>0</v>
      </c>
      <c r="J99" s="7">
        <f t="shared" si="11"/>
        <v>0</v>
      </c>
      <c r="K99" s="7">
        <f t="shared" si="11"/>
        <v>0</v>
      </c>
      <c r="L99" s="44"/>
      <c r="M99" s="5"/>
    </row>
    <row r="100" spans="1:13">
      <c r="A100" s="5"/>
      <c r="B100" s="46"/>
      <c r="C100" s="2" t="s">
        <v>99</v>
      </c>
      <c r="D100" s="2"/>
      <c r="E100" s="1"/>
      <c r="F100" s="7" t="str">
        <f t="shared" si="11"/>
        <v/>
      </c>
      <c r="G100" s="7">
        <f t="shared" si="11"/>
        <v>0</v>
      </c>
      <c r="H100" s="7">
        <f t="shared" si="11"/>
        <v>0</v>
      </c>
      <c r="I100" s="7">
        <f t="shared" si="11"/>
        <v>0</v>
      </c>
      <c r="J100" s="7">
        <f t="shared" si="11"/>
        <v>0</v>
      </c>
      <c r="K100" s="7">
        <f t="shared" si="11"/>
        <v>0</v>
      </c>
      <c r="L100" s="44"/>
      <c r="M100" s="5"/>
    </row>
    <row r="101" spans="1:13">
      <c r="A101" s="5"/>
      <c r="B101" s="46"/>
      <c r="C101" s="2" t="s">
        <v>98</v>
      </c>
      <c r="D101" s="2"/>
      <c r="E101" s="1"/>
      <c r="F101" s="7" t="str">
        <f t="shared" si="11"/>
        <v/>
      </c>
      <c r="G101" s="7">
        <f t="shared" si="11"/>
        <v>0</v>
      </c>
      <c r="H101" s="7">
        <f t="shared" si="11"/>
        <v>0</v>
      </c>
      <c r="I101" s="7">
        <f t="shared" si="11"/>
        <v>0</v>
      </c>
      <c r="J101" s="7">
        <f t="shared" si="11"/>
        <v>0</v>
      </c>
      <c r="K101" s="7">
        <f t="shared" si="11"/>
        <v>0</v>
      </c>
      <c r="L101" s="44"/>
      <c r="M101" s="5"/>
    </row>
    <row r="102" spans="1:13">
      <c r="A102" s="5"/>
      <c r="B102" s="46"/>
      <c r="C102" s="2" t="s">
        <v>97</v>
      </c>
      <c r="D102" s="2"/>
      <c r="E102" s="1"/>
      <c r="F102" s="7" t="str">
        <f t="shared" si="11"/>
        <v/>
      </c>
      <c r="G102" s="7">
        <f t="shared" si="11"/>
        <v>0</v>
      </c>
      <c r="H102" s="7">
        <f t="shared" si="11"/>
        <v>0</v>
      </c>
      <c r="I102" s="7">
        <f t="shared" si="11"/>
        <v>0</v>
      </c>
      <c r="J102" s="7">
        <f t="shared" si="11"/>
        <v>0</v>
      </c>
      <c r="K102" s="7">
        <f t="shared" si="11"/>
        <v>0</v>
      </c>
      <c r="L102" s="44"/>
      <c r="M102" s="5"/>
    </row>
    <row r="103" spans="1:13">
      <c r="A103" s="5"/>
      <c r="B103" s="46"/>
      <c r="C103" s="2" t="s">
        <v>96</v>
      </c>
      <c r="D103" s="2"/>
      <c r="E103" s="1"/>
      <c r="F103" s="7" t="str">
        <f t="shared" si="11"/>
        <v/>
      </c>
      <c r="G103" s="7">
        <f t="shared" si="11"/>
        <v>0</v>
      </c>
      <c r="H103" s="7">
        <f t="shared" si="11"/>
        <v>0</v>
      </c>
      <c r="I103" s="7">
        <f t="shared" si="11"/>
        <v>0</v>
      </c>
      <c r="J103" s="7">
        <f t="shared" si="11"/>
        <v>0</v>
      </c>
      <c r="K103" s="7">
        <f t="shared" si="11"/>
        <v>0</v>
      </c>
      <c r="L103" s="44"/>
      <c r="M103" s="5"/>
    </row>
    <row r="104" spans="1:13">
      <c r="A104" s="5"/>
      <c r="B104" s="46"/>
      <c r="C104" s="6" t="s">
        <v>95</v>
      </c>
      <c r="D104" s="2"/>
      <c r="E104" s="1"/>
      <c r="F104" s="12" t="str">
        <f t="shared" si="11"/>
        <v/>
      </c>
      <c r="G104" s="12">
        <f t="shared" si="11"/>
        <v>-4.4711842938568716E-3</v>
      </c>
      <c r="H104" s="12">
        <f t="shared" si="11"/>
        <v>-1.8563750885314582E-3</v>
      </c>
      <c r="I104" s="12">
        <f t="shared" si="11"/>
        <v>-1.5878309793799484E-3</v>
      </c>
      <c r="J104" s="12">
        <f t="shared" si="11"/>
        <v>-1.4794586641874998E-3</v>
      </c>
      <c r="K104" s="12">
        <f t="shared" si="11"/>
        <v>-1.013458664109169E-3</v>
      </c>
      <c r="L104" s="44"/>
      <c r="M104" s="5"/>
    </row>
    <row r="105" spans="1:13">
      <c r="A105" s="5"/>
      <c r="B105" s="46"/>
      <c r="C105" s="2"/>
      <c r="D105" s="6"/>
      <c r="E105" s="4"/>
      <c r="F105" s="7"/>
      <c r="G105" s="7"/>
      <c r="H105" s="7"/>
      <c r="I105" s="7"/>
      <c r="J105" s="7"/>
      <c r="K105" s="7"/>
      <c r="L105" s="44"/>
      <c r="M105" s="5"/>
    </row>
    <row r="106" spans="1:13">
      <c r="A106" s="5"/>
      <c r="B106" s="46"/>
      <c r="C106" s="2" t="s">
        <v>94</v>
      </c>
      <c r="D106" s="2"/>
      <c r="E106" s="1"/>
      <c r="F106" s="7" t="str">
        <f t="shared" ref="F106:K114" si="12">IFERROR(F41/F$9, "")</f>
        <v/>
      </c>
      <c r="G106" s="7">
        <f t="shared" si="12"/>
        <v>0.16581770351244701</v>
      </c>
      <c r="H106" s="7">
        <f t="shared" si="12"/>
        <v>0.16910743819268903</v>
      </c>
      <c r="I106" s="7">
        <f t="shared" si="12"/>
        <v>0.18318874887619269</v>
      </c>
      <c r="J106" s="7">
        <f t="shared" si="12"/>
        <v>0.19235588406886417</v>
      </c>
      <c r="K106" s="7">
        <f t="shared" si="12"/>
        <v>0.19264250768671992</v>
      </c>
      <c r="L106" s="44"/>
      <c r="M106" s="5"/>
    </row>
    <row r="107" spans="1:13">
      <c r="A107" s="5"/>
      <c r="B107" s="46"/>
      <c r="C107" s="2" t="s">
        <v>93</v>
      </c>
      <c r="D107" s="20"/>
      <c r="E107" s="1"/>
      <c r="F107" s="7" t="str">
        <f t="shared" si="12"/>
        <v/>
      </c>
      <c r="G107" s="7">
        <f t="shared" si="12"/>
        <v>5.263116870463292E-2</v>
      </c>
      <c r="H107" s="7">
        <f t="shared" si="12"/>
        <v>5.0676327051434961E-2</v>
      </c>
      <c r="I107" s="7">
        <f t="shared" si="12"/>
        <v>5.5110966909312373E-2</v>
      </c>
      <c r="J107" s="7">
        <f t="shared" si="12"/>
        <v>5.9628010099377279E-2</v>
      </c>
      <c r="K107" s="7">
        <f t="shared" si="12"/>
        <v>5.8628290811587068E-2</v>
      </c>
      <c r="L107" s="44"/>
      <c r="M107" s="5"/>
    </row>
    <row r="108" spans="1:13">
      <c r="A108" s="5"/>
      <c r="B108" s="46"/>
      <c r="C108" s="2" t="s">
        <v>92</v>
      </c>
      <c r="D108" s="2"/>
      <c r="E108" s="1"/>
      <c r="F108" s="7" t="str">
        <f t="shared" si="12"/>
        <v/>
      </c>
      <c r="G108" s="7">
        <f t="shared" si="12"/>
        <v>0</v>
      </c>
      <c r="H108" s="7">
        <f t="shared" si="12"/>
        <v>0</v>
      </c>
      <c r="I108" s="7">
        <f t="shared" si="12"/>
        <v>0</v>
      </c>
      <c r="J108" s="7">
        <f t="shared" si="12"/>
        <v>0</v>
      </c>
      <c r="K108" s="7">
        <f t="shared" si="12"/>
        <v>0</v>
      </c>
      <c r="L108" s="44"/>
      <c r="M108" s="5"/>
    </row>
    <row r="109" spans="1:13">
      <c r="A109" s="5"/>
      <c r="B109" s="46"/>
      <c r="C109" s="2" t="s">
        <v>91</v>
      </c>
      <c r="D109" s="2"/>
      <c r="E109" s="1"/>
      <c r="F109" s="7" t="str">
        <f t="shared" si="12"/>
        <v/>
      </c>
      <c r="G109" s="7">
        <f t="shared" si="12"/>
        <v>0</v>
      </c>
      <c r="H109" s="7">
        <f t="shared" si="12"/>
        <v>0</v>
      </c>
      <c r="I109" s="7">
        <f t="shared" si="12"/>
        <v>0</v>
      </c>
      <c r="J109" s="7">
        <f t="shared" si="12"/>
        <v>0</v>
      </c>
      <c r="K109" s="7">
        <f t="shared" si="12"/>
        <v>0</v>
      </c>
      <c r="L109" s="44"/>
      <c r="M109" s="5"/>
    </row>
    <row r="110" spans="1:13">
      <c r="A110" s="5"/>
      <c r="B110" s="46"/>
      <c r="C110" s="2" t="s">
        <v>90</v>
      </c>
      <c r="D110" s="2"/>
      <c r="E110" s="1"/>
      <c r="F110" s="7" t="str">
        <f t="shared" si="12"/>
        <v/>
      </c>
      <c r="G110" s="7">
        <f t="shared" si="12"/>
        <v>0</v>
      </c>
      <c r="H110" s="7">
        <f t="shared" si="12"/>
        <v>0</v>
      </c>
      <c r="I110" s="7">
        <f t="shared" si="12"/>
        <v>0</v>
      </c>
      <c r="J110" s="7">
        <f t="shared" si="12"/>
        <v>0</v>
      </c>
      <c r="K110" s="7">
        <f t="shared" si="12"/>
        <v>0</v>
      </c>
      <c r="L110" s="44"/>
      <c r="M110" s="5"/>
    </row>
    <row r="111" spans="1:13">
      <c r="A111" s="5"/>
      <c r="B111" s="46"/>
      <c r="C111" s="6" t="s">
        <v>89</v>
      </c>
      <c r="D111" s="6"/>
      <c r="E111" s="1"/>
      <c r="F111" s="12" t="str">
        <f t="shared" si="12"/>
        <v/>
      </c>
      <c r="G111" s="12">
        <f t="shared" si="12"/>
        <v>0.1131865348078141</v>
      </c>
      <c r="H111" s="12">
        <f t="shared" si="12"/>
        <v>0.11843111114125406</v>
      </c>
      <c r="I111" s="12">
        <f t="shared" si="12"/>
        <v>0.1280777819668803</v>
      </c>
      <c r="J111" s="12">
        <f t="shared" si="12"/>
        <v>0.13272787396948688</v>
      </c>
      <c r="K111" s="12">
        <f t="shared" si="12"/>
        <v>0.13401421687513285</v>
      </c>
      <c r="L111" s="44"/>
      <c r="M111" s="5"/>
    </row>
    <row r="112" spans="1:13">
      <c r="A112" s="5"/>
      <c r="B112" s="46"/>
      <c r="C112" s="2" t="s">
        <v>3</v>
      </c>
      <c r="D112" s="2"/>
      <c r="E112" s="1"/>
      <c r="F112" s="7" t="str">
        <f t="shared" si="12"/>
        <v/>
      </c>
      <c r="G112" s="7">
        <f t="shared" si="12"/>
        <v>0</v>
      </c>
      <c r="H112" s="7">
        <f t="shared" si="12"/>
        <v>-9.6888052637341231E-6</v>
      </c>
      <c r="I112" s="7">
        <f t="shared" si="12"/>
        <v>-3.2626663959861953E-5</v>
      </c>
      <c r="J112" s="7">
        <f t="shared" si="12"/>
        <v>2.6257724489184688E-5</v>
      </c>
      <c r="K112" s="7">
        <f t="shared" si="12"/>
        <v>9.2056526054507508E-6</v>
      </c>
      <c r="L112" s="44"/>
      <c r="M112" s="5"/>
    </row>
    <row r="113" spans="1:13">
      <c r="A113" s="5"/>
      <c r="B113" s="46"/>
      <c r="C113" s="2" t="s">
        <v>88</v>
      </c>
      <c r="D113" s="2"/>
      <c r="E113" s="1"/>
      <c r="F113" s="7" t="str">
        <f t="shared" si="12"/>
        <v/>
      </c>
      <c r="G113" s="7">
        <f t="shared" si="12"/>
        <v>0</v>
      </c>
      <c r="H113" s="7">
        <f t="shared" si="12"/>
        <v>0</v>
      </c>
      <c r="I113" s="7">
        <f t="shared" si="12"/>
        <v>0</v>
      </c>
      <c r="J113" s="7">
        <f t="shared" si="12"/>
        <v>0</v>
      </c>
      <c r="K113" s="7">
        <f t="shared" si="12"/>
        <v>0</v>
      </c>
      <c r="L113" s="44"/>
      <c r="M113" s="5"/>
    </row>
    <row r="114" spans="1:13">
      <c r="A114" s="5"/>
      <c r="B114" s="46"/>
      <c r="C114" s="6" t="s">
        <v>87</v>
      </c>
      <c r="D114" s="6"/>
      <c r="E114" s="1"/>
      <c r="F114" s="12" t="str">
        <f t="shared" si="12"/>
        <v/>
      </c>
      <c r="G114" s="12">
        <f t="shared" si="12"/>
        <v>0.1131865348078141</v>
      </c>
      <c r="H114" s="12">
        <f t="shared" si="12"/>
        <v>0.11842142233599033</v>
      </c>
      <c r="I114" s="12">
        <f t="shared" si="12"/>
        <v>0.12804515530292046</v>
      </c>
      <c r="J114" s="12">
        <f t="shared" si="12"/>
        <v>0.13275413169397607</v>
      </c>
      <c r="K114" s="12">
        <f t="shared" si="12"/>
        <v>0.1340234225277383</v>
      </c>
      <c r="L114" s="44"/>
      <c r="M114" s="5"/>
    </row>
    <row r="115" spans="1:13">
      <c r="A115" s="5"/>
      <c r="B115" s="46"/>
      <c r="C115" s="6"/>
      <c r="D115" s="6"/>
      <c r="E115" s="4"/>
      <c r="F115" s="7"/>
      <c r="G115" s="7"/>
      <c r="H115" s="7"/>
      <c r="I115" s="7"/>
      <c r="J115" s="7"/>
      <c r="K115" s="7"/>
      <c r="L115" s="44"/>
      <c r="M115" s="5"/>
    </row>
    <row r="116" spans="1:13">
      <c r="A116" s="5"/>
      <c r="B116" s="46"/>
      <c r="C116" s="6" t="s">
        <v>82</v>
      </c>
      <c r="D116" s="2"/>
      <c r="E116" s="11"/>
      <c r="F116" s="7"/>
      <c r="G116" s="7"/>
      <c r="H116" s="7"/>
      <c r="I116" s="7"/>
      <c r="J116" s="7"/>
      <c r="K116" s="7"/>
      <c r="L116" s="44"/>
      <c r="M116" s="5"/>
    </row>
    <row r="117" spans="1:13">
      <c r="A117" s="5"/>
      <c r="B117" s="46"/>
      <c r="C117" s="2" t="s">
        <v>81</v>
      </c>
      <c r="D117" s="2"/>
      <c r="E117" s="1"/>
      <c r="F117" s="7" t="str">
        <f t="shared" ref="F117:K121" si="13">IFERROR(F58/F$9, "")</f>
        <v/>
      </c>
      <c r="G117" s="7">
        <f t="shared" si="13"/>
        <v>0.17028888780630388</v>
      </c>
      <c r="H117" s="7">
        <f t="shared" si="13"/>
        <v>0.17096381328122048</v>
      </c>
      <c r="I117" s="7">
        <f t="shared" si="13"/>
        <v>0.18477657985557264</v>
      </c>
      <c r="J117" s="7">
        <f t="shared" si="13"/>
        <v>0.19383534273305167</v>
      </c>
      <c r="K117" s="7">
        <f t="shared" si="13"/>
        <v>0.1936559663508291</v>
      </c>
      <c r="L117" s="44"/>
      <c r="M117" s="5"/>
    </row>
    <row r="118" spans="1:13">
      <c r="A118" s="5"/>
      <c r="B118" s="46"/>
      <c r="C118" s="66" t="s">
        <v>80</v>
      </c>
      <c r="D118" s="2"/>
      <c r="E118" s="1"/>
      <c r="F118" s="7" t="str">
        <f t="shared" si="13"/>
        <v/>
      </c>
      <c r="G118" s="7">
        <f t="shared" si="13"/>
        <v>0</v>
      </c>
      <c r="H118" s="7">
        <f t="shared" si="13"/>
        <v>0</v>
      </c>
      <c r="I118" s="7">
        <f t="shared" si="13"/>
        <v>0</v>
      </c>
      <c r="J118" s="7">
        <f t="shared" si="13"/>
        <v>0</v>
      </c>
      <c r="K118" s="7">
        <f t="shared" si="13"/>
        <v>0</v>
      </c>
      <c r="L118" s="44"/>
      <c r="M118" s="5"/>
    </row>
    <row r="119" spans="1:13">
      <c r="A119" s="5"/>
      <c r="B119" s="46"/>
      <c r="C119" s="2" t="s">
        <v>79</v>
      </c>
      <c r="D119" s="2"/>
      <c r="E119" s="1"/>
      <c r="F119" s="7" t="str">
        <f t="shared" si="13"/>
        <v/>
      </c>
      <c r="G119" s="7">
        <f t="shared" si="13"/>
        <v>0</v>
      </c>
      <c r="H119" s="7">
        <f t="shared" si="13"/>
        <v>0</v>
      </c>
      <c r="I119" s="7">
        <f t="shared" si="13"/>
        <v>0</v>
      </c>
      <c r="J119" s="7">
        <f t="shared" si="13"/>
        <v>0</v>
      </c>
      <c r="K119" s="7">
        <f t="shared" si="13"/>
        <v>0</v>
      </c>
      <c r="L119" s="44"/>
      <c r="M119" s="5"/>
    </row>
    <row r="120" spans="1:13">
      <c r="A120" s="5"/>
      <c r="B120" s="46"/>
      <c r="C120" s="2" t="s">
        <v>78</v>
      </c>
      <c r="D120" s="2"/>
      <c r="E120" s="1"/>
      <c r="F120" s="7" t="str">
        <f t="shared" si="13"/>
        <v/>
      </c>
      <c r="G120" s="7">
        <f t="shared" si="13"/>
        <v>0</v>
      </c>
      <c r="H120" s="7">
        <f t="shared" si="13"/>
        <v>0</v>
      </c>
      <c r="I120" s="7">
        <f t="shared" si="13"/>
        <v>0</v>
      </c>
      <c r="J120" s="7">
        <f t="shared" si="13"/>
        <v>0</v>
      </c>
      <c r="K120" s="7">
        <f t="shared" si="13"/>
        <v>0</v>
      </c>
      <c r="L120" s="44"/>
      <c r="M120" s="5"/>
    </row>
    <row r="121" spans="1:13">
      <c r="A121" s="5"/>
      <c r="B121" s="46"/>
      <c r="C121" s="6" t="s">
        <v>77</v>
      </c>
      <c r="D121" s="6"/>
      <c r="E121" s="1"/>
      <c r="F121" s="12" t="str">
        <f t="shared" si="13"/>
        <v/>
      </c>
      <c r="G121" s="12">
        <f t="shared" si="13"/>
        <v>0.17028888780630388</v>
      </c>
      <c r="H121" s="12">
        <f t="shared" si="13"/>
        <v>0.17096381328122048</v>
      </c>
      <c r="I121" s="12">
        <f t="shared" si="13"/>
        <v>0.18477657985557264</v>
      </c>
      <c r="J121" s="12">
        <f t="shared" si="13"/>
        <v>0.19383534273305167</v>
      </c>
      <c r="K121" s="12">
        <f t="shared" si="13"/>
        <v>0.1936559663508291</v>
      </c>
      <c r="L121" s="44"/>
      <c r="M121" s="5"/>
    </row>
    <row r="122" spans="1:13">
      <c r="A122" s="5"/>
      <c r="B122" s="46"/>
      <c r="C122" s="6"/>
      <c r="D122" s="6"/>
      <c r="E122" s="4"/>
      <c r="F122" s="4"/>
      <c r="G122" s="4"/>
      <c r="H122" s="4"/>
      <c r="I122" s="4"/>
      <c r="J122" s="4"/>
      <c r="K122" s="4"/>
      <c r="L122" s="44"/>
      <c r="M122" s="5"/>
    </row>
    <row r="123" spans="1:13">
      <c r="A123" s="5"/>
      <c r="B123" s="46"/>
      <c r="C123" s="20" t="s">
        <v>0</v>
      </c>
      <c r="D123" s="6"/>
      <c r="E123" s="4"/>
      <c r="F123" s="4"/>
      <c r="G123" s="4"/>
      <c r="H123" s="4"/>
      <c r="I123" s="4"/>
      <c r="J123" s="4"/>
      <c r="K123" s="4"/>
      <c r="L123" s="44"/>
      <c r="M123" s="5"/>
    </row>
    <row r="124" spans="1:13">
      <c r="A124" s="5"/>
      <c r="B124" s="45"/>
      <c r="C124" s="17"/>
      <c r="D124" s="17"/>
      <c r="E124" s="3"/>
      <c r="F124" s="3"/>
      <c r="G124" s="3"/>
      <c r="H124" s="3"/>
      <c r="I124" s="3"/>
      <c r="J124" s="3"/>
      <c r="K124" s="3"/>
      <c r="L124" s="38"/>
      <c r="M124" s="5"/>
    </row>
    <row r="125" spans="1:1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0"/>
  <sheetViews>
    <sheetView workbookViewId="0"/>
  </sheetViews>
  <sheetFormatPr defaultRowHeight="14.4"/>
  <cols>
    <col min="1" max="2" width="2.6640625" customWidth="1"/>
    <col min="3" max="3" width="6.6640625" customWidth="1"/>
    <col min="4" max="4" width="50.6640625" customWidth="1"/>
    <col min="5" max="5" width="15.33203125" customWidth="1"/>
    <col min="6" max="10" width="13.6640625" customWidth="1"/>
    <col min="11" max="12" width="2.6640625" customWidth="1"/>
  </cols>
  <sheetData>
    <row r="1" spans="1:12">
      <c r="A1" s="61" t="str">
        <f>HYPERLINK("#Contents!B2", _xlfn.UNICHAR(231))</f>
        <v>ç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"/>
      <c r="B2" s="39"/>
      <c r="C2" s="10"/>
      <c r="D2" s="10"/>
      <c r="E2" s="10"/>
      <c r="F2" s="10"/>
      <c r="G2" s="10"/>
      <c r="H2" s="10"/>
      <c r="I2" s="10"/>
      <c r="J2" s="10"/>
      <c r="K2" s="40"/>
      <c r="L2" s="5"/>
    </row>
    <row r="3" spans="1:12" ht="18">
      <c r="A3" s="5"/>
      <c r="B3" s="46"/>
      <c r="C3" s="87" t="s">
        <v>285</v>
      </c>
      <c r="D3" s="19"/>
      <c r="E3" s="9"/>
      <c r="F3" s="9"/>
      <c r="G3" s="9"/>
      <c r="H3" s="9"/>
      <c r="I3" s="30"/>
      <c r="J3" s="30" t="s">
        <v>288</v>
      </c>
      <c r="K3" s="44"/>
      <c r="L3" s="5"/>
    </row>
    <row r="4" spans="1:12">
      <c r="A4" s="5"/>
      <c r="B4" s="46"/>
      <c r="C4" s="56" t="s">
        <v>286</v>
      </c>
      <c r="D4" s="2"/>
      <c r="E4" s="2"/>
      <c r="F4" s="2"/>
      <c r="G4" s="2"/>
      <c r="H4" s="2"/>
      <c r="I4" s="36"/>
      <c r="J4" s="36" t="s">
        <v>75</v>
      </c>
      <c r="K4" s="44"/>
      <c r="L4" s="5"/>
    </row>
    <row r="5" spans="1:12">
      <c r="A5" s="5"/>
      <c r="B5" s="46"/>
      <c r="C5" s="2"/>
      <c r="D5" s="2"/>
      <c r="E5" s="2"/>
      <c r="F5" s="2"/>
      <c r="G5" s="2"/>
      <c r="H5" s="2"/>
      <c r="I5" s="2"/>
      <c r="J5" s="2"/>
      <c r="K5" s="44"/>
      <c r="L5" s="5"/>
    </row>
    <row r="6" spans="1:12">
      <c r="A6" s="5"/>
      <c r="B6" s="46"/>
      <c r="C6" s="2" t="s">
        <v>287</v>
      </c>
      <c r="D6" s="2"/>
      <c r="E6" s="47"/>
      <c r="F6" s="13"/>
      <c r="G6" s="13"/>
      <c r="H6" s="13">
        <v>2009</v>
      </c>
      <c r="I6" s="13">
        <v>2010</v>
      </c>
      <c r="J6" s="13">
        <v>2011</v>
      </c>
      <c r="K6" s="44"/>
      <c r="L6" s="5"/>
    </row>
    <row r="7" spans="1:12">
      <c r="A7" s="5"/>
      <c r="B7" s="46"/>
      <c r="C7" s="52" t="s">
        <v>188</v>
      </c>
      <c r="D7" s="33"/>
      <c r="E7" s="60"/>
      <c r="F7" s="58"/>
      <c r="G7" s="58"/>
      <c r="H7" s="58">
        <v>40178</v>
      </c>
      <c r="I7" s="58">
        <v>40543</v>
      </c>
      <c r="J7" s="58">
        <v>40908</v>
      </c>
      <c r="K7" s="44"/>
      <c r="L7" s="5"/>
    </row>
    <row r="8" spans="1:12">
      <c r="A8" s="5"/>
      <c r="B8" s="46"/>
      <c r="C8" s="2"/>
      <c r="D8" s="2"/>
      <c r="E8" s="2"/>
      <c r="F8" s="2"/>
      <c r="G8" s="2"/>
      <c r="H8" s="2"/>
      <c r="I8" s="2"/>
      <c r="J8" s="2"/>
      <c r="K8" s="44"/>
      <c r="L8" s="5"/>
    </row>
    <row r="9" spans="1:12">
      <c r="A9" s="5"/>
      <c r="B9" s="46"/>
      <c r="C9" s="6" t="s">
        <v>73</v>
      </c>
      <c r="D9" s="6"/>
      <c r="E9" s="2"/>
      <c r="F9" s="2"/>
      <c r="G9" s="2"/>
      <c r="H9" s="2"/>
      <c r="I9" s="2"/>
      <c r="J9" s="2"/>
      <c r="K9" s="44"/>
      <c r="L9" s="5"/>
    </row>
    <row r="10" spans="1:12">
      <c r="A10" s="5"/>
      <c r="B10" s="46"/>
      <c r="C10" s="2" t="s">
        <v>72</v>
      </c>
      <c r="D10" s="2"/>
      <c r="E10" s="1"/>
      <c r="F10" s="14">
        <v>0</v>
      </c>
      <c r="G10" s="14">
        <v>0</v>
      </c>
      <c r="H10" s="14">
        <v>106728</v>
      </c>
      <c r="I10" s="14">
        <v>156915</v>
      </c>
      <c r="J10" s="14">
        <v>183895</v>
      </c>
      <c r="K10" s="44"/>
      <c r="L10" s="51"/>
    </row>
    <row r="11" spans="1:12">
      <c r="A11" s="5"/>
      <c r="B11" s="46"/>
      <c r="C11" s="2" t="s">
        <v>71</v>
      </c>
      <c r="D11" s="2"/>
      <c r="E11" s="1"/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44"/>
      <c r="L11" s="5"/>
    </row>
    <row r="12" spans="1:12">
      <c r="A12" s="5"/>
      <c r="B12" s="46"/>
      <c r="C12" s="2" t="s">
        <v>70</v>
      </c>
      <c r="D12" s="2"/>
      <c r="E12" s="1"/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44"/>
      <c r="L12" s="5"/>
    </row>
    <row r="13" spans="1:12">
      <c r="A13" s="5"/>
      <c r="B13" s="46"/>
      <c r="C13" s="2" t="s">
        <v>69</v>
      </c>
      <c r="D13" s="2"/>
      <c r="E13" s="1"/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44"/>
      <c r="L13" s="5"/>
    </row>
    <row r="14" spans="1:12">
      <c r="A14" s="5"/>
      <c r="B14" s="46"/>
      <c r="C14" s="2" t="s">
        <v>68</v>
      </c>
      <c r="D14" s="2"/>
      <c r="E14" s="1"/>
      <c r="F14" s="1">
        <v>0</v>
      </c>
      <c r="G14" s="1">
        <v>0</v>
      </c>
      <c r="H14" s="1">
        <v>115107</v>
      </c>
      <c r="I14" s="1">
        <v>120080</v>
      </c>
      <c r="J14" s="1">
        <v>141275</v>
      </c>
      <c r="K14" s="44"/>
      <c r="L14" s="5"/>
    </row>
    <row r="15" spans="1:12">
      <c r="A15" s="5"/>
      <c r="B15" s="46"/>
      <c r="C15" s="2" t="s">
        <v>67</v>
      </c>
      <c r="D15" s="2"/>
      <c r="E15" s="1"/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44"/>
      <c r="L15" s="5"/>
    </row>
    <row r="16" spans="1:12">
      <c r="A16" s="5"/>
      <c r="B16" s="46"/>
      <c r="C16" s="2" t="s">
        <v>66</v>
      </c>
      <c r="D16" s="2"/>
      <c r="E16" s="1"/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44"/>
      <c r="L16" s="48"/>
    </row>
    <row r="17" spans="1:12">
      <c r="A17" s="5"/>
      <c r="B17" s="46"/>
      <c r="C17" s="2" t="s">
        <v>65</v>
      </c>
      <c r="D17" s="2"/>
      <c r="E17" s="1"/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44"/>
      <c r="L17" s="5"/>
    </row>
    <row r="18" spans="1:12">
      <c r="A18" s="5"/>
      <c r="B18" s="46"/>
      <c r="C18" s="2" t="s">
        <v>64</v>
      </c>
      <c r="D18" s="2"/>
      <c r="E18" s="1"/>
      <c r="F18" s="1">
        <v>0</v>
      </c>
      <c r="G18" s="1">
        <v>0</v>
      </c>
      <c r="H18" s="1">
        <v>110425</v>
      </c>
      <c r="I18" s="1">
        <v>127885</v>
      </c>
      <c r="J18" s="1">
        <v>133099</v>
      </c>
      <c r="K18" s="44"/>
      <c r="L18" s="5"/>
    </row>
    <row r="19" spans="1:12">
      <c r="A19" s="5"/>
      <c r="B19" s="46"/>
      <c r="C19" s="2" t="s">
        <v>63</v>
      </c>
      <c r="D19" s="2"/>
      <c r="E19" s="1"/>
      <c r="F19" s="1">
        <v>0</v>
      </c>
      <c r="G19" s="1">
        <v>0</v>
      </c>
      <c r="H19" s="1">
        <v>25188</v>
      </c>
      <c r="I19" s="1">
        <v>26203</v>
      </c>
      <c r="J19" s="1">
        <v>25637</v>
      </c>
      <c r="K19" s="44"/>
      <c r="L19" s="5"/>
    </row>
    <row r="20" spans="1:12">
      <c r="A20" s="5"/>
      <c r="B20" s="46"/>
      <c r="C20" s="2" t="s">
        <v>62</v>
      </c>
      <c r="D20" s="2"/>
      <c r="E20" s="1"/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44"/>
      <c r="L20" s="5"/>
    </row>
    <row r="21" spans="1:12">
      <c r="A21" s="5"/>
      <c r="B21" s="46"/>
      <c r="C21" s="2" t="s">
        <v>61</v>
      </c>
      <c r="D21" s="2"/>
      <c r="E21" s="1"/>
      <c r="F21" s="3">
        <v>0</v>
      </c>
      <c r="G21" s="3">
        <v>0</v>
      </c>
      <c r="H21" s="3">
        <v>18890</v>
      </c>
      <c r="I21" s="3">
        <v>29508</v>
      </c>
      <c r="J21" s="3">
        <v>40321</v>
      </c>
      <c r="K21" s="44"/>
      <c r="L21" s="5"/>
    </row>
    <row r="22" spans="1:12">
      <c r="A22" s="5"/>
      <c r="B22" s="46"/>
      <c r="C22" s="6" t="s">
        <v>60</v>
      </c>
      <c r="D22" s="6"/>
      <c r="E22" s="1"/>
      <c r="F22" s="4">
        <v>0</v>
      </c>
      <c r="G22" s="4">
        <v>0</v>
      </c>
      <c r="H22" s="4">
        <v>376338</v>
      </c>
      <c r="I22" s="4">
        <v>460591</v>
      </c>
      <c r="J22" s="4">
        <v>524227</v>
      </c>
      <c r="K22" s="44"/>
      <c r="L22" s="5"/>
    </row>
    <row r="23" spans="1:12">
      <c r="A23" s="5"/>
      <c r="B23" s="46"/>
      <c r="C23" s="2"/>
      <c r="D23" s="2"/>
      <c r="E23" s="1"/>
      <c r="F23" s="1"/>
      <c r="G23" s="1"/>
      <c r="H23" s="1"/>
      <c r="I23" s="1"/>
      <c r="J23" s="1"/>
      <c r="K23" s="44"/>
      <c r="L23" s="5"/>
    </row>
    <row r="24" spans="1:12">
      <c r="A24" s="5"/>
      <c r="B24" s="46"/>
      <c r="C24" s="6" t="s">
        <v>59</v>
      </c>
      <c r="D24" s="6"/>
      <c r="E24" s="1"/>
      <c r="F24" s="1"/>
      <c r="G24" s="1"/>
      <c r="H24" s="1"/>
      <c r="I24" s="1"/>
      <c r="J24" s="1"/>
      <c r="K24" s="44"/>
      <c r="L24" s="5"/>
    </row>
    <row r="25" spans="1:12">
      <c r="A25" s="5"/>
      <c r="B25" s="46"/>
      <c r="C25" s="2" t="s">
        <v>58</v>
      </c>
      <c r="D25" s="2"/>
      <c r="E25" s="1"/>
      <c r="F25" s="1">
        <v>0</v>
      </c>
      <c r="G25" s="1">
        <v>0</v>
      </c>
      <c r="H25" s="1">
        <v>199946</v>
      </c>
      <c r="I25" s="1">
        <v>201725</v>
      </c>
      <c r="J25" s="1">
        <v>216777</v>
      </c>
      <c r="K25" s="44"/>
      <c r="L25" s="5"/>
    </row>
    <row r="26" spans="1:12">
      <c r="A26" s="5"/>
      <c r="B26" s="46"/>
      <c r="C26" s="2" t="s">
        <v>57</v>
      </c>
      <c r="D26" s="2"/>
      <c r="E26" s="1"/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44"/>
      <c r="L26" s="5"/>
    </row>
    <row r="27" spans="1:12">
      <c r="A27" s="5"/>
      <c r="B27" s="46"/>
      <c r="C27" s="2" t="s">
        <v>56</v>
      </c>
      <c r="D27" s="2"/>
      <c r="E27" s="1"/>
      <c r="F27" s="1">
        <v>0</v>
      </c>
      <c r="G27" s="1">
        <v>0</v>
      </c>
      <c r="H27" s="1">
        <v>199946</v>
      </c>
      <c r="I27" s="1">
        <v>201725</v>
      </c>
      <c r="J27" s="1">
        <v>216777</v>
      </c>
      <c r="K27" s="44"/>
      <c r="L27" s="5"/>
    </row>
    <row r="28" spans="1:12">
      <c r="A28" s="5"/>
      <c r="B28" s="46"/>
      <c r="C28" s="2" t="s">
        <v>55</v>
      </c>
      <c r="D28" s="2"/>
      <c r="E28" s="1"/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44"/>
      <c r="L28" s="5"/>
    </row>
    <row r="29" spans="1:12">
      <c r="A29" s="5"/>
      <c r="B29" s="46"/>
      <c r="C29" s="2" t="s">
        <v>54</v>
      </c>
      <c r="D29" s="2"/>
      <c r="E29" s="1"/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44"/>
      <c r="L29" s="5"/>
    </row>
    <row r="30" spans="1:12">
      <c r="A30" s="5"/>
      <c r="B30" s="46"/>
      <c r="C30" s="2" t="s">
        <v>53</v>
      </c>
      <c r="D30" s="2"/>
      <c r="E30" s="1"/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44"/>
      <c r="L30" s="5"/>
    </row>
    <row r="31" spans="1:12">
      <c r="A31" s="5"/>
      <c r="B31" s="46"/>
      <c r="C31" s="2" t="s">
        <v>52</v>
      </c>
      <c r="D31" s="2"/>
      <c r="E31" s="1"/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44"/>
      <c r="L31" s="5"/>
    </row>
    <row r="32" spans="1:12">
      <c r="A32" s="5"/>
      <c r="B32" s="46"/>
      <c r="C32" s="2" t="s">
        <v>51</v>
      </c>
      <c r="D32" s="2"/>
      <c r="E32" s="1"/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44"/>
      <c r="L32" s="5"/>
    </row>
    <row r="33" spans="1:12">
      <c r="A33" s="5"/>
      <c r="B33" s="46"/>
      <c r="C33" s="2" t="s">
        <v>50</v>
      </c>
      <c r="D33" s="2"/>
      <c r="E33" s="1"/>
      <c r="F33" s="1">
        <v>0</v>
      </c>
      <c r="G33" s="1">
        <v>0</v>
      </c>
      <c r="H33" s="1">
        <v>148705</v>
      </c>
      <c r="I33" s="1">
        <v>149112</v>
      </c>
      <c r="J33" s="1">
        <v>172610</v>
      </c>
      <c r="K33" s="44"/>
      <c r="L33" s="5"/>
    </row>
    <row r="34" spans="1:12">
      <c r="A34" s="5"/>
      <c r="B34" s="46"/>
      <c r="C34" s="2" t="s">
        <v>49</v>
      </c>
      <c r="D34" s="2"/>
      <c r="E34" s="1"/>
      <c r="F34" s="1">
        <v>0</v>
      </c>
      <c r="G34" s="1">
        <v>0</v>
      </c>
      <c r="H34" s="1">
        <v>63907</v>
      </c>
      <c r="I34" s="1">
        <v>55752</v>
      </c>
      <c r="J34" s="1">
        <v>69209</v>
      </c>
      <c r="K34" s="44"/>
      <c r="L34" s="5"/>
    </row>
    <row r="35" spans="1:12">
      <c r="A35" s="5"/>
      <c r="B35" s="46"/>
      <c r="C35" s="2" t="s">
        <v>48</v>
      </c>
      <c r="D35" s="2"/>
      <c r="E35" s="1"/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44"/>
      <c r="L35" s="5"/>
    </row>
    <row r="36" spans="1:12">
      <c r="A36" s="5"/>
      <c r="B36" s="46"/>
      <c r="C36" s="2" t="s">
        <v>47</v>
      </c>
      <c r="D36" s="2"/>
      <c r="E36" s="1"/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44"/>
      <c r="L36" s="5"/>
    </row>
    <row r="37" spans="1:12">
      <c r="A37" s="5"/>
      <c r="B37" s="46"/>
      <c r="C37" s="2" t="s">
        <v>46</v>
      </c>
      <c r="D37" s="2"/>
      <c r="E37" s="1"/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44"/>
      <c r="L37" s="5"/>
    </row>
    <row r="38" spans="1:12">
      <c r="A38" s="5"/>
      <c r="B38" s="46"/>
      <c r="C38" s="2" t="s">
        <v>45</v>
      </c>
      <c r="D38" s="2"/>
      <c r="E38" s="1"/>
      <c r="F38" s="3">
        <v>0</v>
      </c>
      <c r="G38" s="3">
        <v>0</v>
      </c>
      <c r="H38" s="3">
        <v>19631</v>
      </c>
      <c r="I38" s="3">
        <v>29964</v>
      </c>
      <c r="J38" s="3">
        <v>47991</v>
      </c>
      <c r="K38" s="44"/>
      <c r="L38" s="5"/>
    </row>
    <row r="39" spans="1:12">
      <c r="A39" s="5"/>
      <c r="B39" s="46"/>
      <c r="C39" s="6" t="s">
        <v>44</v>
      </c>
      <c r="D39" s="6"/>
      <c r="E39" s="1"/>
      <c r="F39" s="16">
        <v>0</v>
      </c>
      <c r="G39" s="16">
        <v>0</v>
      </c>
      <c r="H39" s="16">
        <v>808527</v>
      </c>
      <c r="I39" s="16">
        <v>897144</v>
      </c>
      <c r="J39" s="16">
        <v>1030814</v>
      </c>
      <c r="K39" s="44"/>
      <c r="L39" s="5"/>
    </row>
    <row r="40" spans="1:12">
      <c r="A40" s="5"/>
      <c r="B40" s="46"/>
      <c r="C40" s="2"/>
      <c r="D40" s="2"/>
      <c r="E40" s="1"/>
      <c r="F40" s="1"/>
      <c r="G40" s="1"/>
      <c r="H40" s="1"/>
      <c r="I40" s="1"/>
      <c r="J40" s="1"/>
      <c r="K40" s="44"/>
      <c r="L40" s="5"/>
    </row>
    <row r="41" spans="1:12">
      <c r="A41" s="5"/>
      <c r="B41" s="46"/>
      <c r="C41" s="6" t="s">
        <v>43</v>
      </c>
      <c r="D41" s="20"/>
      <c r="E41" s="1"/>
      <c r="F41" s="1"/>
      <c r="G41" s="1"/>
      <c r="H41" s="1"/>
      <c r="I41" s="1"/>
      <c r="J41" s="1"/>
      <c r="K41" s="44"/>
      <c r="L41" s="5"/>
    </row>
    <row r="42" spans="1:12">
      <c r="A42" s="5"/>
      <c r="B42" s="46"/>
      <c r="C42" s="2" t="s">
        <v>42</v>
      </c>
      <c r="D42" s="2"/>
      <c r="E42" s="1"/>
      <c r="F42" s="14">
        <v>0</v>
      </c>
      <c r="G42" s="14">
        <v>0</v>
      </c>
      <c r="H42" s="14">
        <v>19133</v>
      </c>
      <c r="I42" s="14">
        <v>22669</v>
      </c>
      <c r="J42" s="14">
        <v>36551</v>
      </c>
      <c r="K42" s="44"/>
      <c r="L42" s="5"/>
    </row>
    <row r="43" spans="1:12">
      <c r="A43" s="5"/>
      <c r="B43" s="46"/>
      <c r="C43" s="2" t="s">
        <v>41</v>
      </c>
      <c r="D43" s="2"/>
      <c r="E43" s="1"/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44"/>
      <c r="L43" s="5"/>
    </row>
    <row r="44" spans="1:12">
      <c r="A44" s="5"/>
      <c r="B44" s="46"/>
      <c r="C44" s="2" t="s">
        <v>40</v>
      </c>
      <c r="D44" s="2"/>
      <c r="E44" s="1"/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44"/>
      <c r="L44" s="5"/>
    </row>
    <row r="45" spans="1:12">
      <c r="A45" s="5"/>
      <c r="B45" s="46"/>
      <c r="C45" s="2" t="s">
        <v>39</v>
      </c>
      <c r="D45" s="2"/>
      <c r="E45" s="1"/>
      <c r="F45" s="1">
        <v>0</v>
      </c>
      <c r="G45" s="1">
        <v>0</v>
      </c>
      <c r="H45" s="1">
        <v>12610</v>
      </c>
      <c r="I45" s="1">
        <v>13983</v>
      </c>
      <c r="J45" s="1">
        <v>15028</v>
      </c>
      <c r="K45" s="44"/>
      <c r="L45" s="5"/>
    </row>
    <row r="46" spans="1:12">
      <c r="A46" s="5"/>
      <c r="B46" s="46"/>
      <c r="C46" s="2" t="s">
        <v>38</v>
      </c>
      <c r="D46" s="2"/>
      <c r="E46" s="1"/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44"/>
      <c r="L46" s="5"/>
    </row>
    <row r="47" spans="1:12">
      <c r="A47" s="5"/>
      <c r="B47" s="46"/>
      <c r="C47" s="2" t="s">
        <v>37</v>
      </c>
      <c r="D47" s="2"/>
      <c r="E47" s="1"/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44"/>
      <c r="L47" s="5"/>
    </row>
    <row r="48" spans="1:12">
      <c r="A48" s="5"/>
      <c r="B48" s="46"/>
      <c r="C48" s="2" t="s">
        <v>36</v>
      </c>
      <c r="D48" s="2"/>
      <c r="E48" s="1"/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44"/>
      <c r="L48" s="5"/>
    </row>
    <row r="49" spans="1:12">
      <c r="A49" s="5"/>
      <c r="B49" s="46"/>
      <c r="C49" s="2" t="s">
        <v>35</v>
      </c>
      <c r="D49" s="2"/>
      <c r="E49" s="1"/>
      <c r="F49" s="1">
        <v>0</v>
      </c>
      <c r="G49" s="1">
        <v>0</v>
      </c>
      <c r="H49" s="1">
        <v>119603</v>
      </c>
      <c r="I49" s="1">
        <v>129862</v>
      </c>
      <c r="J49" s="1">
        <v>243917</v>
      </c>
      <c r="K49" s="44"/>
      <c r="L49" s="5"/>
    </row>
    <row r="50" spans="1:12">
      <c r="A50" s="5"/>
      <c r="B50" s="46"/>
      <c r="C50" s="2" t="s">
        <v>34</v>
      </c>
      <c r="D50" s="2"/>
      <c r="E50" s="1"/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44"/>
      <c r="L50" s="5"/>
    </row>
    <row r="51" spans="1:12">
      <c r="A51" s="5"/>
      <c r="B51" s="46"/>
      <c r="C51" s="2" t="s">
        <v>33</v>
      </c>
      <c r="D51" s="2"/>
      <c r="E51" s="1"/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44"/>
      <c r="L51" s="5"/>
    </row>
    <row r="52" spans="1:12">
      <c r="A52" s="5"/>
      <c r="B52" s="46"/>
      <c r="C52" s="2" t="s">
        <v>32</v>
      </c>
      <c r="D52" s="2"/>
      <c r="E52" s="1"/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44"/>
      <c r="L52" s="5"/>
    </row>
    <row r="53" spans="1:12">
      <c r="A53" s="5"/>
      <c r="B53" s="46"/>
      <c r="C53" s="2" t="s">
        <v>31</v>
      </c>
      <c r="D53" s="2"/>
      <c r="E53" s="1"/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44"/>
      <c r="L53" s="5"/>
    </row>
    <row r="54" spans="1:12">
      <c r="A54" s="5"/>
      <c r="B54" s="46"/>
      <c r="C54" s="2" t="s">
        <v>30</v>
      </c>
      <c r="D54" s="2"/>
      <c r="E54" s="1"/>
      <c r="F54" s="3">
        <v>0</v>
      </c>
      <c r="G54" s="3">
        <v>0</v>
      </c>
      <c r="H54" s="3">
        <v>104959</v>
      </c>
      <c r="I54" s="3">
        <v>118598</v>
      </c>
      <c r="J54" s="3">
        <v>141383</v>
      </c>
      <c r="K54" s="44"/>
      <c r="L54" s="5"/>
    </row>
    <row r="55" spans="1:12">
      <c r="A55" s="5"/>
      <c r="B55" s="46"/>
      <c r="C55" s="6" t="s">
        <v>29</v>
      </c>
      <c r="D55" s="6"/>
      <c r="E55" s="1"/>
      <c r="F55" s="4">
        <v>0</v>
      </c>
      <c r="G55" s="4">
        <v>0</v>
      </c>
      <c r="H55" s="4">
        <v>256305</v>
      </c>
      <c r="I55" s="4">
        <v>285112</v>
      </c>
      <c r="J55" s="4">
        <v>436879</v>
      </c>
      <c r="K55" s="44"/>
      <c r="L55" s="5"/>
    </row>
    <row r="56" spans="1:12">
      <c r="A56" s="5"/>
      <c r="B56" s="46"/>
      <c r="C56" s="2"/>
      <c r="D56" s="2"/>
      <c r="E56" s="1"/>
      <c r="F56" s="1"/>
      <c r="G56" s="1"/>
      <c r="H56" s="1"/>
      <c r="I56" s="1"/>
      <c r="J56" s="1"/>
      <c r="K56" s="44"/>
      <c r="L56" s="5"/>
    </row>
    <row r="57" spans="1:12">
      <c r="A57" s="5"/>
      <c r="B57" s="46"/>
      <c r="C57" s="6" t="s">
        <v>28</v>
      </c>
      <c r="D57" s="6"/>
      <c r="E57" s="1"/>
      <c r="F57" s="1"/>
      <c r="G57" s="1"/>
      <c r="H57" s="1"/>
      <c r="I57" s="1"/>
      <c r="J57" s="1"/>
      <c r="K57" s="44"/>
      <c r="L57" s="5"/>
    </row>
    <row r="58" spans="1:12">
      <c r="A58" s="5"/>
      <c r="B58" s="46"/>
      <c r="C58" s="2" t="s">
        <v>27</v>
      </c>
      <c r="D58" s="2"/>
      <c r="E58" s="1"/>
      <c r="F58" s="1">
        <v>0</v>
      </c>
      <c r="G58" s="1">
        <v>0</v>
      </c>
      <c r="H58" s="1">
        <v>4281</v>
      </c>
      <c r="I58" s="1">
        <v>3418</v>
      </c>
      <c r="J58" s="1">
        <v>2501</v>
      </c>
      <c r="K58" s="44"/>
      <c r="L58" s="5"/>
    </row>
    <row r="59" spans="1:12">
      <c r="A59" s="5"/>
      <c r="B59" s="46"/>
      <c r="C59" s="2" t="s">
        <v>26</v>
      </c>
      <c r="D59" s="2"/>
      <c r="E59" s="1"/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44"/>
      <c r="L59" s="5"/>
    </row>
    <row r="60" spans="1:12">
      <c r="A60" s="5"/>
      <c r="B60" s="46"/>
      <c r="C60" s="2" t="s">
        <v>25</v>
      </c>
      <c r="D60" s="2"/>
      <c r="E60" s="1"/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44"/>
      <c r="L60" s="5"/>
    </row>
    <row r="61" spans="1:12">
      <c r="A61" s="5"/>
      <c r="B61" s="46"/>
      <c r="C61" s="2" t="s">
        <v>24</v>
      </c>
      <c r="D61" s="2"/>
      <c r="E61" s="1"/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44"/>
      <c r="L61" s="5"/>
    </row>
    <row r="62" spans="1:12">
      <c r="A62" s="5"/>
      <c r="B62" s="46"/>
      <c r="C62" s="2" t="s">
        <v>23</v>
      </c>
      <c r="D62" s="2"/>
      <c r="E62" s="1"/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44"/>
      <c r="L62" s="5"/>
    </row>
    <row r="63" spans="1:12">
      <c r="A63" s="5"/>
      <c r="B63" s="46"/>
      <c r="C63" s="2" t="s">
        <v>22</v>
      </c>
      <c r="D63" s="2"/>
      <c r="E63" s="1"/>
      <c r="F63" s="1">
        <v>0</v>
      </c>
      <c r="G63" s="1">
        <v>0</v>
      </c>
      <c r="H63" s="1">
        <v>3813</v>
      </c>
      <c r="I63" s="1">
        <v>4627</v>
      </c>
      <c r="J63" s="1">
        <v>10823</v>
      </c>
      <c r="K63" s="44"/>
      <c r="L63" s="5"/>
    </row>
    <row r="64" spans="1:12">
      <c r="A64" s="5"/>
      <c r="B64" s="46"/>
      <c r="C64" s="2" t="s">
        <v>21</v>
      </c>
      <c r="D64" s="2"/>
      <c r="E64" s="1"/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44"/>
      <c r="L64" s="5"/>
    </row>
    <row r="65" spans="1:12">
      <c r="A65" s="5"/>
      <c r="B65" s="46"/>
      <c r="C65" s="2" t="s">
        <v>20</v>
      </c>
      <c r="D65" s="2"/>
      <c r="E65" s="1"/>
      <c r="F65" s="1">
        <v>0</v>
      </c>
      <c r="G65" s="1">
        <v>0</v>
      </c>
      <c r="H65" s="1">
        <v>18283</v>
      </c>
      <c r="I65" s="1">
        <v>18661</v>
      </c>
      <c r="J65" s="1">
        <v>23288</v>
      </c>
      <c r="K65" s="44"/>
      <c r="L65" s="5"/>
    </row>
    <row r="66" spans="1:12">
      <c r="A66" s="5"/>
      <c r="B66" s="46"/>
      <c r="C66" s="2" t="s">
        <v>19</v>
      </c>
      <c r="D66" s="2"/>
      <c r="E66" s="1"/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44"/>
      <c r="L66" s="5"/>
    </row>
    <row r="67" spans="1:12">
      <c r="A67" s="5"/>
      <c r="B67" s="46"/>
      <c r="C67" s="2" t="s">
        <v>18</v>
      </c>
      <c r="D67" s="2"/>
      <c r="E67" s="1"/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44"/>
      <c r="L67" s="5"/>
    </row>
    <row r="68" spans="1:12">
      <c r="A68" s="5"/>
      <c r="B68" s="46"/>
      <c r="C68" s="2" t="s">
        <v>17</v>
      </c>
      <c r="D68" s="2"/>
      <c r="E68" s="1"/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44"/>
      <c r="L68" s="5"/>
    </row>
    <row r="69" spans="1:12">
      <c r="A69" s="5"/>
      <c r="B69" s="46"/>
      <c r="C69" s="2" t="s">
        <v>16</v>
      </c>
      <c r="D69" s="2"/>
      <c r="E69" s="1"/>
      <c r="F69" s="3">
        <v>0</v>
      </c>
      <c r="G69" s="3">
        <v>0</v>
      </c>
      <c r="H69" s="3">
        <v>11266</v>
      </c>
      <c r="I69" s="3">
        <v>11045</v>
      </c>
      <c r="J69" s="3">
        <v>17730</v>
      </c>
      <c r="K69" s="44"/>
      <c r="L69" s="5"/>
    </row>
    <row r="70" spans="1:12">
      <c r="A70" s="5"/>
      <c r="B70" s="46"/>
      <c r="C70" s="6" t="s">
        <v>15</v>
      </c>
      <c r="D70" s="6"/>
      <c r="E70" s="1"/>
      <c r="F70" s="4">
        <v>0</v>
      </c>
      <c r="G70" s="4">
        <v>0</v>
      </c>
      <c r="H70" s="4">
        <v>293948</v>
      </c>
      <c r="I70" s="4">
        <v>322863</v>
      </c>
      <c r="J70" s="4">
        <v>491221</v>
      </c>
      <c r="K70" s="44"/>
      <c r="L70" s="5"/>
    </row>
    <row r="71" spans="1:12">
      <c r="A71" s="5"/>
      <c r="B71" s="46"/>
      <c r="C71" s="2"/>
      <c r="D71" s="2"/>
      <c r="E71" s="1"/>
      <c r="F71" s="1"/>
      <c r="G71" s="1"/>
      <c r="H71" s="1"/>
      <c r="I71" s="1"/>
      <c r="J71" s="1"/>
      <c r="K71" s="44"/>
      <c r="L71" s="5"/>
    </row>
    <row r="72" spans="1:12">
      <c r="A72" s="5"/>
      <c r="B72" s="46"/>
      <c r="C72" s="2" t="s">
        <v>14</v>
      </c>
      <c r="D72" s="2"/>
      <c r="E72" s="1"/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44"/>
      <c r="L72" s="5"/>
    </row>
    <row r="73" spans="1:12">
      <c r="A73" s="5"/>
      <c r="B73" s="46"/>
      <c r="C73" s="2"/>
      <c r="D73" s="2"/>
      <c r="E73" s="1"/>
      <c r="F73" s="1"/>
      <c r="G73" s="1"/>
      <c r="H73" s="1"/>
      <c r="I73" s="1"/>
      <c r="J73" s="1"/>
      <c r="K73" s="44"/>
      <c r="L73" s="5"/>
    </row>
    <row r="74" spans="1:12">
      <c r="A74" s="5"/>
      <c r="B74" s="46"/>
      <c r="C74" s="6" t="s">
        <v>13</v>
      </c>
      <c r="D74" s="6"/>
      <c r="E74" s="1"/>
      <c r="F74" s="1"/>
      <c r="G74" s="1"/>
      <c r="H74" s="1"/>
      <c r="I74" s="1"/>
      <c r="J74" s="1"/>
      <c r="K74" s="44"/>
      <c r="L74" s="5"/>
    </row>
    <row r="75" spans="1:12">
      <c r="A75" s="5"/>
      <c r="B75" s="46"/>
      <c r="C75" s="2" t="s">
        <v>12</v>
      </c>
      <c r="D75" s="2"/>
      <c r="E75" s="1"/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44"/>
      <c r="L75" s="5"/>
    </row>
    <row r="76" spans="1:12">
      <c r="A76" s="5"/>
      <c r="B76" s="46"/>
      <c r="C76" s="2" t="s">
        <v>11</v>
      </c>
      <c r="D76" s="2"/>
      <c r="E76" s="1"/>
      <c r="F76" s="1">
        <v>0</v>
      </c>
      <c r="G76" s="1">
        <v>0</v>
      </c>
      <c r="H76" s="1">
        <v>9633</v>
      </c>
      <c r="I76" s="1">
        <v>9797</v>
      </c>
      <c r="J76" s="1">
        <v>9923</v>
      </c>
      <c r="K76" s="44"/>
      <c r="L76" s="5"/>
    </row>
    <row r="77" spans="1:12">
      <c r="A77" s="5"/>
      <c r="B77" s="46"/>
      <c r="C77" s="2" t="s">
        <v>10</v>
      </c>
      <c r="D77" s="2"/>
      <c r="E77" s="1"/>
      <c r="F77" s="1">
        <v>0</v>
      </c>
      <c r="G77" s="1">
        <v>0</v>
      </c>
      <c r="H77" s="1">
        <v>580797</v>
      </c>
      <c r="I77" s="1">
        <v>641645</v>
      </c>
      <c r="J77" s="1">
        <v>702575</v>
      </c>
      <c r="K77" s="44"/>
      <c r="L77" s="5"/>
    </row>
    <row r="78" spans="1:12">
      <c r="A78" s="5"/>
      <c r="B78" s="46"/>
      <c r="C78" s="2" t="s">
        <v>9</v>
      </c>
      <c r="D78" s="2"/>
      <c r="E78" s="1"/>
      <c r="F78" s="1">
        <v>0</v>
      </c>
      <c r="G78" s="1">
        <v>0</v>
      </c>
      <c r="H78" s="1">
        <v>-914759</v>
      </c>
      <c r="I78" s="1">
        <v>-1060647</v>
      </c>
      <c r="J78" s="1">
        <v>-1320376</v>
      </c>
      <c r="K78" s="44"/>
      <c r="L78" s="5"/>
    </row>
    <row r="79" spans="1:12">
      <c r="A79" s="5"/>
      <c r="B79" s="46"/>
      <c r="C79" s="2" t="s">
        <v>8</v>
      </c>
      <c r="D79" s="2"/>
      <c r="E79" s="1"/>
      <c r="F79" s="1">
        <v>0</v>
      </c>
      <c r="G79" s="1">
        <v>0</v>
      </c>
      <c r="H79" s="1">
        <v>10341</v>
      </c>
      <c r="I79" s="1">
        <v>13467</v>
      </c>
      <c r="J79" s="1">
        <v>15443</v>
      </c>
      <c r="K79" s="44"/>
      <c r="L79" s="5"/>
    </row>
    <row r="80" spans="1:12">
      <c r="A80" s="5"/>
      <c r="B80" s="46"/>
      <c r="C80" s="2" t="s">
        <v>7</v>
      </c>
      <c r="D80" s="2"/>
      <c r="E80" s="1"/>
      <c r="F80" s="1">
        <v>0</v>
      </c>
      <c r="G80" s="1">
        <v>0</v>
      </c>
      <c r="H80" s="1">
        <v>824256</v>
      </c>
      <c r="I80" s="1">
        <v>965540</v>
      </c>
      <c r="J80" s="1">
        <v>1127326</v>
      </c>
      <c r="K80" s="44"/>
      <c r="L80" s="5"/>
    </row>
    <row r="81" spans="1:12">
      <c r="A81" s="5"/>
      <c r="B81" s="46"/>
      <c r="C81" s="2" t="s">
        <v>6</v>
      </c>
      <c r="D81" s="2"/>
      <c r="E81" s="1"/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44"/>
      <c r="L81" s="5"/>
    </row>
    <row r="82" spans="1:12">
      <c r="A82" s="5"/>
      <c r="B82" s="46"/>
      <c r="C82" s="2" t="s">
        <v>5</v>
      </c>
      <c r="D82" s="2"/>
      <c r="E82" s="1"/>
      <c r="F82" s="3">
        <v>0</v>
      </c>
      <c r="G82" s="3">
        <v>0</v>
      </c>
      <c r="H82" s="3">
        <v>4301</v>
      </c>
      <c r="I82" s="3">
        <v>4433</v>
      </c>
      <c r="J82" s="3">
        <v>4688</v>
      </c>
      <c r="K82" s="44"/>
      <c r="L82" s="5"/>
    </row>
    <row r="83" spans="1:12">
      <c r="A83" s="5"/>
      <c r="B83" s="46"/>
      <c r="C83" s="2" t="s">
        <v>4</v>
      </c>
      <c r="D83" s="2"/>
      <c r="E83" s="1"/>
      <c r="F83" s="1">
        <v>0</v>
      </c>
      <c r="G83" s="1">
        <v>0</v>
      </c>
      <c r="H83" s="1">
        <v>514569</v>
      </c>
      <c r="I83" s="1">
        <v>574235</v>
      </c>
      <c r="J83" s="1">
        <v>539579</v>
      </c>
      <c r="K83" s="44"/>
      <c r="L83" s="5"/>
    </row>
    <row r="84" spans="1:12">
      <c r="A84" s="5"/>
      <c r="B84" s="46"/>
      <c r="C84" s="2" t="s">
        <v>3</v>
      </c>
      <c r="D84" s="2"/>
      <c r="E84" s="1"/>
      <c r="F84" s="3">
        <v>0</v>
      </c>
      <c r="G84" s="3">
        <v>0</v>
      </c>
      <c r="H84" s="3">
        <v>10</v>
      </c>
      <c r="I84" s="3">
        <v>46</v>
      </c>
      <c r="J84" s="3">
        <v>14</v>
      </c>
      <c r="K84" s="44"/>
      <c r="L84" s="5"/>
    </row>
    <row r="85" spans="1:12">
      <c r="A85" s="5"/>
      <c r="B85" s="46"/>
      <c r="C85" s="2" t="s">
        <v>2</v>
      </c>
      <c r="D85" s="2"/>
      <c r="E85" s="1"/>
      <c r="F85" s="3">
        <v>0</v>
      </c>
      <c r="G85" s="3">
        <v>0</v>
      </c>
      <c r="H85" s="3">
        <v>514579</v>
      </c>
      <c r="I85" s="3">
        <v>574281</v>
      </c>
      <c r="J85" s="3">
        <v>539593</v>
      </c>
      <c r="K85" s="44"/>
      <c r="L85" s="5"/>
    </row>
    <row r="86" spans="1:12">
      <c r="A86" s="5"/>
      <c r="B86" s="46"/>
      <c r="C86" s="6" t="s">
        <v>1</v>
      </c>
      <c r="D86" s="6"/>
      <c r="E86" s="1"/>
      <c r="F86" s="16">
        <v>0</v>
      </c>
      <c r="G86" s="16">
        <v>0</v>
      </c>
      <c r="H86" s="16">
        <v>808527</v>
      </c>
      <c r="I86" s="16">
        <v>897144</v>
      </c>
      <c r="J86" s="16">
        <v>1030814</v>
      </c>
      <c r="K86" s="44"/>
      <c r="L86" s="5"/>
    </row>
    <row r="87" spans="1:12">
      <c r="A87" s="5"/>
      <c r="B87" s="46"/>
      <c r="C87" s="6"/>
      <c r="D87" s="6"/>
      <c r="E87" s="4"/>
      <c r="F87" s="4"/>
      <c r="G87" s="4"/>
      <c r="H87" s="4"/>
      <c r="I87" s="4"/>
      <c r="J87" s="4"/>
      <c r="K87" s="44"/>
      <c r="L87" s="5"/>
    </row>
    <row r="88" spans="1:12">
      <c r="A88" s="5"/>
      <c r="B88" s="46"/>
      <c r="C88" s="20" t="s">
        <v>74</v>
      </c>
      <c r="D88" s="20"/>
      <c r="E88" s="89"/>
      <c r="F88" s="55"/>
      <c r="G88" s="55"/>
      <c r="H88" s="55">
        <v>40596</v>
      </c>
      <c r="I88" s="55">
        <v>40956</v>
      </c>
      <c r="J88" s="55">
        <v>41324</v>
      </c>
      <c r="K88" s="44"/>
      <c r="L88" s="5"/>
    </row>
    <row r="89" spans="1:12">
      <c r="A89" s="5"/>
      <c r="B89" s="46"/>
      <c r="C89" s="20" t="s">
        <v>0</v>
      </c>
      <c r="D89" s="6"/>
      <c r="E89" s="4"/>
      <c r="F89" s="4"/>
      <c r="G89" s="4"/>
      <c r="H89" s="4"/>
      <c r="I89" s="4"/>
      <c r="J89" s="4"/>
      <c r="K89" s="44"/>
      <c r="L89" s="5"/>
    </row>
    <row r="90" spans="1:12">
      <c r="A90" s="5"/>
      <c r="B90" s="45"/>
      <c r="C90" s="17"/>
      <c r="D90" s="17"/>
      <c r="E90" s="3"/>
      <c r="F90" s="3"/>
      <c r="G90" s="3"/>
      <c r="H90" s="3"/>
      <c r="I90" s="3"/>
      <c r="J90" s="3"/>
      <c r="K90" s="38"/>
      <c r="L90" s="5"/>
    </row>
    <row r="91" spans="1:1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>
      <c r="A92" s="5"/>
      <c r="B92" s="39"/>
      <c r="C92" s="10"/>
      <c r="D92" s="10"/>
      <c r="E92" s="10"/>
      <c r="F92" s="10"/>
      <c r="G92" s="10"/>
      <c r="H92" s="10"/>
      <c r="I92" s="10"/>
      <c r="J92" s="10"/>
      <c r="K92" s="40"/>
      <c r="L92" s="5"/>
    </row>
    <row r="93" spans="1:12" ht="18">
      <c r="A93" s="5"/>
      <c r="B93" s="46"/>
      <c r="C93" s="19" t="str">
        <f t="shared" ref="C93:C94" si="0">C3</f>
        <v>IDEXX LABORATORIES INC /DE</v>
      </c>
      <c r="D93" s="19"/>
      <c r="E93" s="9"/>
      <c r="F93" s="9"/>
      <c r="G93" s="9"/>
      <c r="H93" s="9"/>
      <c r="I93" s="9"/>
      <c r="J93" s="30" t="str">
        <f>CONCATENATE("Common-Sized ", J3)</f>
        <v>Common-Sized Annual Balance Sheet</v>
      </c>
      <c r="K93" s="44"/>
      <c r="L93" s="5"/>
    </row>
    <row r="94" spans="1:12">
      <c r="A94" s="5"/>
      <c r="B94" s="46"/>
      <c r="C94" s="56" t="str">
        <f t="shared" si="0"/>
        <v>IDXX</v>
      </c>
      <c r="D94" s="2"/>
      <c r="E94" s="2"/>
      <c r="F94" s="2"/>
      <c r="G94" s="2"/>
      <c r="H94" s="2"/>
      <c r="I94" s="2"/>
      <c r="J94" s="36" t="s">
        <v>75</v>
      </c>
      <c r="K94" s="44"/>
      <c r="L94" s="5"/>
    </row>
    <row r="95" spans="1:12">
      <c r="A95" s="5"/>
      <c r="B95" s="46"/>
      <c r="C95" s="2"/>
      <c r="D95" s="86"/>
      <c r="E95" s="2"/>
      <c r="F95" s="2"/>
      <c r="G95" s="2"/>
      <c r="H95" s="2"/>
      <c r="I95" s="2"/>
      <c r="J95" s="2"/>
      <c r="K95" s="44"/>
      <c r="L95" s="5"/>
    </row>
    <row r="96" spans="1:12">
      <c r="A96" s="5"/>
      <c r="B96" s="46"/>
      <c r="C96" s="2"/>
      <c r="D96" s="2"/>
      <c r="E96" s="47"/>
      <c r="F96" s="57" t="str">
        <f t="shared" ref="F96:J97" si="1">IF(F6="","",F6)</f>
        <v/>
      </c>
      <c r="G96" s="57" t="str">
        <f t="shared" si="1"/>
        <v/>
      </c>
      <c r="H96" s="57">
        <f t="shared" si="1"/>
        <v>2009</v>
      </c>
      <c r="I96" s="57">
        <f t="shared" si="1"/>
        <v>2010</v>
      </c>
      <c r="J96" s="57">
        <f t="shared" si="1"/>
        <v>2011</v>
      </c>
      <c r="K96" s="44"/>
      <c r="L96" s="5"/>
    </row>
    <row r="97" spans="1:12">
      <c r="A97" s="5"/>
      <c r="B97" s="46"/>
      <c r="C97" s="52" t="s">
        <v>188</v>
      </c>
      <c r="D97" s="33"/>
      <c r="E97" s="60"/>
      <c r="F97" s="59" t="str">
        <f t="shared" si="1"/>
        <v/>
      </c>
      <c r="G97" s="59" t="str">
        <f t="shared" si="1"/>
        <v/>
      </c>
      <c r="H97" s="59">
        <f t="shared" si="1"/>
        <v>40178</v>
      </c>
      <c r="I97" s="59">
        <f t="shared" si="1"/>
        <v>40543</v>
      </c>
      <c r="J97" s="59">
        <f t="shared" si="1"/>
        <v>40908</v>
      </c>
      <c r="K97" s="44"/>
      <c r="L97" s="5"/>
    </row>
    <row r="98" spans="1:12">
      <c r="A98" s="5"/>
      <c r="B98" s="46"/>
      <c r="C98" s="2"/>
      <c r="D98" s="2"/>
      <c r="E98" s="2"/>
      <c r="F98" s="2"/>
      <c r="G98" s="2"/>
      <c r="H98" s="2"/>
      <c r="I98" s="2"/>
      <c r="J98" s="2"/>
      <c r="K98" s="44"/>
      <c r="L98" s="5"/>
    </row>
    <row r="99" spans="1:12">
      <c r="A99" s="5"/>
      <c r="B99" s="46"/>
      <c r="C99" s="6" t="s">
        <v>73</v>
      </c>
      <c r="D99" s="6"/>
      <c r="E99" s="2"/>
      <c r="F99" s="2"/>
      <c r="G99" s="2"/>
      <c r="H99" s="2"/>
      <c r="I99" s="2"/>
      <c r="J99" s="2"/>
      <c r="K99" s="44"/>
      <c r="L99" s="5"/>
    </row>
    <row r="100" spans="1:12">
      <c r="A100" s="5"/>
      <c r="B100" s="46"/>
      <c r="C100" s="2" t="s">
        <v>72</v>
      </c>
      <c r="D100" s="2"/>
      <c r="E100" s="1"/>
      <c r="F100" s="7" t="str">
        <f t="shared" ref="F100:J112" si="2">IFERROR(F10/F$39, "")</f>
        <v/>
      </c>
      <c r="G100" s="7" t="str">
        <f t="shared" si="2"/>
        <v/>
      </c>
      <c r="H100" s="7">
        <f t="shared" si="2"/>
        <v>0.13200301288639713</v>
      </c>
      <c r="I100" s="7">
        <f t="shared" si="2"/>
        <v>0.17490503196811213</v>
      </c>
      <c r="J100" s="7">
        <f t="shared" si="2"/>
        <v>0.17839784869045239</v>
      </c>
      <c r="K100" s="44"/>
      <c r="L100" s="51"/>
    </row>
    <row r="101" spans="1:12">
      <c r="A101" s="5"/>
      <c r="B101" s="46"/>
      <c r="C101" s="2" t="s">
        <v>71</v>
      </c>
      <c r="D101" s="2"/>
      <c r="E101" s="1"/>
      <c r="F101" s="7" t="str">
        <f t="shared" si="2"/>
        <v/>
      </c>
      <c r="G101" s="7" t="str">
        <f t="shared" si="2"/>
        <v/>
      </c>
      <c r="H101" s="7">
        <f t="shared" si="2"/>
        <v>0</v>
      </c>
      <c r="I101" s="7">
        <f t="shared" si="2"/>
        <v>0</v>
      </c>
      <c r="J101" s="7">
        <f t="shared" si="2"/>
        <v>0</v>
      </c>
      <c r="K101" s="44"/>
      <c r="L101" s="5"/>
    </row>
    <row r="102" spans="1:12">
      <c r="A102" s="5"/>
      <c r="B102" s="46"/>
      <c r="C102" s="2" t="s">
        <v>70</v>
      </c>
      <c r="D102" s="2"/>
      <c r="E102" s="1"/>
      <c r="F102" s="7" t="str">
        <f t="shared" si="2"/>
        <v/>
      </c>
      <c r="G102" s="7" t="str">
        <f t="shared" si="2"/>
        <v/>
      </c>
      <c r="H102" s="7">
        <f t="shared" si="2"/>
        <v>0</v>
      </c>
      <c r="I102" s="7">
        <f t="shared" si="2"/>
        <v>0</v>
      </c>
      <c r="J102" s="7">
        <f t="shared" si="2"/>
        <v>0</v>
      </c>
      <c r="K102" s="44"/>
      <c r="L102" s="5"/>
    </row>
    <row r="103" spans="1:12">
      <c r="A103" s="5"/>
      <c r="B103" s="46"/>
      <c r="C103" s="2" t="s">
        <v>69</v>
      </c>
      <c r="D103" s="2"/>
      <c r="E103" s="1"/>
      <c r="F103" s="7" t="str">
        <f t="shared" si="2"/>
        <v/>
      </c>
      <c r="G103" s="7" t="str">
        <f t="shared" si="2"/>
        <v/>
      </c>
      <c r="H103" s="7">
        <f t="shared" si="2"/>
        <v>0</v>
      </c>
      <c r="I103" s="7">
        <f t="shared" si="2"/>
        <v>0</v>
      </c>
      <c r="J103" s="7">
        <f t="shared" si="2"/>
        <v>0</v>
      </c>
      <c r="K103" s="44"/>
      <c r="L103" s="5"/>
    </row>
    <row r="104" spans="1:12">
      <c r="A104" s="5"/>
      <c r="B104" s="46"/>
      <c r="C104" s="2" t="s">
        <v>68</v>
      </c>
      <c r="D104" s="2"/>
      <c r="E104" s="1"/>
      <c r="F104" s="7" t="str">
        <f t="shared" si="2"/>
        <v/>
      </c>
      <c r="G104" s="7" t="str">
        <f t="shared" si="2"/>
        <v/>
      </c>
      <c r="H104" s="7">
        <f t="shared" si="2"/>
        <v>0.14236630316612803</v>
      </c>
      <c r="I104" s="7">
        <f t="shared" si="2"/>
        <v>0.1338469632522761</v>
      </c>
      <c r="J104" s="7">
        <f t="shared" si="2"/>
        <v>0.13705188326895057</v>
      </c>
      <c r="K104" s="44"/>
      <c r="L104" s="5"/>
    </row>
    <row r="105" spans="1:12">
      <c r="A105" s="5"/>
      <c r="B105" s="46"/>
      <c r="C105" s="2" t="s">
        <v>67</v>
      </c>
      <c r="D105" s="2"/>
      <c r="E105" s="1"/>
      <c r="F105" s="7" t="str">
        <f t="shared" si="2"/>
        <v/>
      </c>
      <c r="G105" s="7" t="str">
        <f t="shared" si="2"/>
        <v/>
      </c>
      <c r="H105" s="7">
        <f t="shared" si="2"/>
        <v>0</v>
      </c>
      <c r="I105" s="7">
        <f t="shared" si="2"/>
        <v>0</v>
      </c>
      <c r="J105" s="7">
        <f t="shared" si="2"/>
        <v>0</v>
      </c>
      <c r="K105" s="44"/>
      <c r="L105" s="5"/>
    </row>
    <row r="106" spans="1:12">
      <c r="A106" s="5"/>
      <c r="B106" s="46"/>
      <c r="C106" s="2" t="s">
        <v>66</v>
      </c>
      <c r="D106" s="2"/>
      <c r="E106" s="1"/>
      <c r="F106" s="7" t="str">
        <f t="shared" si="2"/>
        <v/>
      </c>
      <c r="G106" s="7" t="str">
        <f t="shared" si="2"/>
        <v/>
      </c>
      <c r="H106" s="7">
        <f t="shared" si="2"/>
        <v>0</v>
      </c>
      <c r="I106" s="7">
        <f t="shared" si="2"/>
        <v>0</v>
      </c>
      <c r="J106" s="7">
        <f t="shared" si="2"/>
        <v>0</v>
      </c>
      <c r="K106" s="44"/>
      <c r="L106" s="48"/>
    </row>
    <row r="107" spans="1:12">
      <c r="A107" s="5"/>
      <c r="B107" s="46"/>
      <c r="C107" s="2" t="s">
        <v>65</v>
      </c>
      <c r="D107" s="2"/>
      <c r="E107" s="1"/>
      <c r="F107" s="7" t="str">
        <f t="shared" si="2"/>
        <v/>
      </c>
      <c r="G107" s="7" t="str">
        <f t="shared" si="2"/>
        <v/>
      </c>
      <c r="H107" s="7">
        <f t="shared" si="2"/>
        <v>0</v>
      </c>
      <c r="I107" s="7">
        <f t="shared" si="2"/>
        <v>0</v>
      </c>
      <c r="J107" s="7">
        <f t="shared" si="2"/>
        <v>0</v>
      </c>
      <c r="K107" s="44"/>
      <c r="L107" s="5"/>
    </row>
    <row r="108" spans="1:12">
      <c r="A108" s="5"/>
      <c r="B108" s="46"/>
      <c r="C108" s="2" t="s">
        <v>64</v>
      </c>
      <c r="D108" s="2"/>
      <c r="E108" s="1"/>
      <c r="F108" s="7" t="str">
        <f t="shared" si="2"/>
        <v/>
      </c>
      <c r="G108" s="7" t="str">
        <f t="shared" si="2"/>
        <v/>
      </c>
      <c r="H108" s="7">
        <f t="shared" si="2"/>
        <v>0.13657552561633687</v>
      </c>
      <c r="I108" s="7">
        <f t="shared" si="2"/>
        <v>0.14254679293402173</v>
      </c>
      <c r="J108" s="7">
        <f t="shared" si="2"/>
        <v>0.12912028746214158</v>
      </c>
      <c r="K108" s="44"/>
      <c r="L108" s="5"/>
    </row>
    <row r="109" spans="1:12">
      <c r="A109" s="5"/>
      <c r="B109" s="46"/>
      <c r="C109" s="2" t="s">
        <v>63</v>
      </c>
      <c r="D109" s="2"/>
      <c r="E109" s="1"/>
      <c r="F109" s="7" t="str">
        <f t="shared" si="2"/>
        <v/>
      </c>
      <c r="G109" s="7" t="str">
        <f t="shared" si="2"/>
        <v/>
      </c>
      <c r="H109" s="7">
        <f t="shared" si="2"/>
        <v>3.115294851006831E-2</v>
      </c>
      <c r="I109" s="7">
        <f t="shared" si="2"/>
        <v>2.920712839856255E-2</v>
      </c>
      <c r="J109" s="7">
        <f t="shared" si="2"/>
        <v>2.4870636215650933E-2</v>
      </c>
      <c r="K109" s="44"/>
      <c r="L109" s="5"/>
    </row>
    <row r="110" spans="1:12">
      <c r="A110" s="5"/>
      <c r="B110" s="46"/>
      <c r="C110" s="2" t="s">
        <v>62</v>
      </c>
      <c r="D110" s="2"/>
      <c r="E110" s="1"/>
      <c r="F110" s="7" t="str">
        <f t="shared" si="2"/>
        <v/>
      </c>
      <c r="G110" s="7" t="str">
        <f t="shared" si="2"/>
        <v/>
      </c>
      <c r="H110" s="7">
        <f t="shared" si="2"/>
        <v>0</v>
      </c>
      <c r="I110" s="7">
        <f t="shared" si="2"/>
        <v>0</v>
      </c>
      <c r="J110" s="7">
        <f t="shared" si="2"/>
        <v>0</v>
      </c>
      <c r="K110" s="44"/>
      <c r="L110" s="5"/>
    </row>
    <row r="111" spans="1:12">
      <c r="A111" s="5"/>
      <c r="B111" s="46"/>
      <c r="C111" s="2" t="s">
        <v>61</v>
      </c>
      <c r="D111" s="2"/>
      <c r="E111" s="1"/>
      <c r="F111" s="7" t="str">
        <f t="shared" si="2"/>
        <v/>
      </c>
      <c r="G111" s="7" t="str">
        <f t="shared" si="2"/>
        <v/>
      </c>
      <c r="H111" s="7">
        <f t="shared" si="2"/>
        <v>2.3363474565475242E-2</v>
      </c>
      <c r="I111" s="7">
        <f t="shared" si="2"/>
        <v>3.2891040903132607E-2</v>
      </c>
      <c r="J111" s="7">
        <f t="shared" si="2"/>
        <v>3.9115689154396428E-2</v>
      </c>
      <c r="K111" s="44"/>
      <c r="L111" s="5"/>
    </row>
    <row r="112" spans="1:12">
      <c r="A112" s="5"/>
      <c r="B112" s="46"/>
      <c r="C112" s="6" t="s">
        <v>60</v>
      </c>
      <c r="D112" s="6"/>
      <c r="E112" s="1"/>
      <c r="F112" s="22" t="str">
        <f t="shared" si="2"/>
        <v/>
      </c>
      <c r="G112" s="22" t="str">
        <f t="shared" si="2"/>
        <v/>
      </c>
      <c r="H112" s="22">
        <f t="shared" si="2"/>
        <v>0.46546126474440558</v>
      </c>
      <c r="I112" s="22">
        <f t="shared" si="2"/>
        <v>0.51339695745610514</v>
      </c>
      <c r="J112" s="22">
        <f t="shared" si="2"/>
        <v>0.50855634479159184</v>
      </c>
      <c r="K112" s="44"/>
      <c r="L112" s="5"/>
    </row>
    <row r="113" spans="1:12">
      <c r="A113" s="5"/>
      <c r="B113" s="46"/>
      <c r="C113" s="2"/>
      <c r="D113" s="2"/>
      <c r="E113" s="1"/>
      <c r="F113" s="1"/>
      <c r="G113" s="1"/>
      <c r="H113" s="1"/>
      <c r="I113" s="1"/>
      <c r="J113" s="1"/>
      <c r="K113" s="44"/>
      <c r="L113" s="5"/>
    </row>
    <row r="114" spans="1:12">
      <c r="A114" s="5"/>
      <c r="B114" s="46"/>
      <c r="C114" s="6" t="s">
        <v>59</v>
      </c>
      <c r="D114" s="6"/>
      <c r="E114" s="1"/>
      <c r="F114" s="1"/>
      <c r="G114" s="1"/>
      <c r="H114" s="1"/>
      <c r="I114" s="1"/>
      <c r="J114" s="1"/>
      <c r="K114" s="44"/>
      <c r="L114" s="5"/>
    </row>
    <row r="115" spans="1:12">
      <c r="A115" s="5"/>
      <c r="B115" s="46"/>
      <c r="C115" s="2" t="s">
        <v>58</v>
      </c>
      <c r="D115" s="2"/>
      <c r="E115" s="1"/>
      <c r="F115" s="7" t="str">
        <f t="shared" ref="F115:J129" si="3">IFERROR(F25/F$39, "")</f>
        <v/>
      </c>
      <c r="G115" s="7" t="str">
        <f t="shared" si="3"/>
        <v/>
      </c>
      <c r="H115" s="7">
        <f t="shared" si="3"/>
        <v>0.24729662707615208</v>
      </c>
      <c r="I115" s="7">
        <f t="shared" si="3"/>
        <v>0.22485242057016488</v>
      </c>
      <c r="J115" s="7">
        <f t="shared" si="3"/>
        <v>0.21029691098491096</v>
      </c>
      <c r="K115" s="44"/>
      <c r="L115" s="5"/>
    </row>
    <row r="116" spans="1:12">
      <c r="A116" s="5"/>
      <c r="B116" s="46"/>
      <c r="C116" s="2" t="s">
        <v>57</v>
      </c>
      <c r="D116" s="2"/>
      <c r="E116" s="1"/>
      <c r="F116" s="27" t="str">
        <f t="shared" si="3"/>
        <v/>
      </c>
      <c r="G116" s="27" t="str">
        <f t="shared" si="3"/>
        <v/>
      </c>
      <c r="H116" s="27">
        <f t="shared" si="3"/>
        <v>0</v>
      </c>
      <c r="I116" s="27">
        <f t="shared" si="3"/>
        <v>0</v>
      </c>
      <c r="J116" s="27">
        <f t="shared" si="3"/>
        <v>0</v>
      </c>
      <c r="K116" s="44"/>
      <c r="L116" s="5"/>
    </row>
    <row r="117" spans="1:12">
      <c r="A117" s="5"/>
      <c r="B117" s="46"/>
      <c r="C117" s="2" t="s">
        <v>56</v>
      </c>
      <c r="D117" s="2"/>
      <c r="E117" s="1"/>
      <c r="F117" s="7" t="str">
        <f t="shared" si="3"/>
        <v/>
      </c>
      <c r="G117" s="7" t="str">
        <f t="shared" si="3"/>
        <v/>
      </c>
      <c r="H117" s="7">
        <f t="shared" si="3"/>
        <v>0.24729662707615208</v>
      </c>
      <c r="I117" s="7">
        <f t="shared" si="3"/>
        <v>0.22485242057016488</v>
      </c>
      <c r="J117" s="7">
        <f t="shared" si="3"/>
        <v>0.21029691098491096</v>
      </c>
      <c r="K117" s="44"/>
      <c r="L117" s="5"/>
    </row>
    <row r="118" spans="1:12">
      <c r="A118" s="5"/>
      <c r="B118" s="46"/>
      <c r="C118" s="2" t="s">
        <v>55</v>
      </c>
      <c r="D118" s="2"/>
      <c r="E118" s="1"/>
      <c r="F118" s="7" t="str">
        <f t="shared" si="3"/>
        <v/>
      </c>
      <c r="G118" s="7" t="str">
        <f t="shared" si="3"/>
        <v/>
      </c>
      <c r="H118" s="7">
        <f t="shared" si="3"/>
        <v>0</v>
      </c>
      <c r="I118" s="7">
        <f t="shared" si="3"/>
        <v>0</v>
      </c>
      <c r="J118" s="7">
        <f t="shared" si="3"/>
        <v>0</v>
      </c>
      <c r="K118" s="44"/>
      <c r="L118" s="5"/>
    </row>
    <row r="119" spans="1:12">
      <c r="A119" s="5"/>
      <c r="B119" s="46"/>
      <c r="C119" s="2" t="s">
        <v>54</v>
      </c>
      <c r="D119" s="2"/>
      <c r="E119" s="1"/>
      <c r="F119" s="7" t="str">
        <f t="shared" si="3"/>
        <v/>
      </c>
      <c r="G119" s="7" t="str">
        <f t="shared" si="3"/>
        <v/>
      </c>
      <c r="H119" s="7">
        <f t="shared" si="3"/>
        <v>0</v>
      </c>
      <c r="I119" s="7">
        <f t="shared" si="3"/>
        <v>0</v>
      </c>
      <c r="J119" s="7">
        <f t="shared" si="3"/>
        <v>0</v>
      </c>
      <c r="K119" s="44"/>
      <c r="L119" s="5"/>
    </row>
    <row r="120" spans="1:12">
      <c r="A120" s="5"/>
      <c r="B120" s="46"/>
      <c r="C120" s="2" t="s">
        <v>53</v>
      </c>
      <c r="D120" s="2"/>
      <c r="E120" s="1"/>
      <c r="F120" s="7" t="str">
        <f t="shared" si="3"/>
        <v/>
      </c>
      <c r="G120" s="7" t="str">
        <f t="shared" si="3"/>
        <v/>
      </c>
      <c r="H120" s="7">
        <f t="shared" si="3"/>
        <v>0</v>
      </c>
      <c r="I120" s="7">
        <f t="shared" si="3"/>
        <v>0</v>
      </c>
      <c r="J120" s="7">
        <f t="shared" si="3"/>
        <v>0</v>
      </c>
      <c r="K120" s="44"/>
      <c r="L120" s="5"/>
    </row>
    <row r="121" spans="1:12">
      <c r="A121" s="5"/>
      <c r="B121" s="46"/>
      <c r="C121" s="2" t="s">
        <v>52</v>
      </c>
      <c r="D121" s="2"/>
      <c r="E121" s="1"/>
      <c r="F121" s="7" t="str">
        <f t="shared" si="3"/>
        <v/>
      </c>
      <c r="G121" s="7" t="str">
        <f t="shared" si="3"/>
        <v/>
      </c>
      <c r="H121" s="7">
        <f t="shared" si="3"/>
        <v>0</v>
      </c>
      <c r="I121" s="7">
        <f t="shared" si="3"/>
        <v>0</v>
      </c>
      <c r="J121" s="7">
        <f t="shared" si="3"/>
        <v>0</v>
      </c>
      <c r="K121" s="44"/>
      <c r="L121" s="5"/>
    </row>
    <row r="122" spans="1:12">
      <c r="A122" s="5"/>
      <c r="B122" s="46"/>
      <c r="C122" s="2" t="s">
        <v>51</v>
      </c>
      <c r="D122" s="2"/>
      <c r="E122" s="1"/>
      <c r="F122" s="7" t="str">
        <f t="shared" si="3"/>
        <v/>
      </c>
      <c r="G122" s="7" t="str">
        <f t="shared" si="3"/>
        <v/>
      </c>
      <c r="H122" s="7">
        <f t="shared" si="3"/>
        <v>0</v>
      </c>
      <c r="I122" s="7">
        <f t="shared" si="3"/>
        <v>0</v>
      </c>
      <c r="J122" s="7">
        <f t="shared" si="3"/>
        <v>0</v>
      </c>
      <c r="K122" s="44"/>
      <c r="L122" s="5"/>
    </row>
    <row r="123" spans="1:12">
      <c r="A123" s="5"/>
      <c r="B123" s="46"/>
      <c r="C123" s="2" t="s">
        <v>50</v>
      </c>
      <c r="D123" s="2"/>
      <c r="E123" s="1"/>
      <c r="F123" s="7" t="str">
        <f t="shared" si="3"/>
        <v/>
      </c>
      <c r="G123" s="7" t="str">
        <f t="shared" si="3"/>
        <v/>
      </c>
      <c r="H123" s="7">
        <f t="shared" si="3"/>
        <v>0.183920883285283</v>
      </c>
      <c r="I123" s="7">
        <f t="shared" si="3"/>
        <v>0.1662074315828897</v>
      </c>
      <c r="J123" s="7">
        <f t="shared" si="3"/>
        <v>0.16745018984996324</v>
      </c>
      <c r="K123" s="44"/>
      <c r="L123" s="5"/>
    </row>
    <row r="124" spans="1:12">
      <c r="A124" s="5"/>
      <c r="B124" s="46"/>
      <c r="C124" s="2" t="s">
        <v>49</v>
      </c>
      <c r="D124" s="2"/>
      <c r="E124" s="1"/>
      <c r="F124" s="7" t="str">
        <f t="shared" si="3"/>
        <v/>
      </c>
      <c r="G124" s="7" t="str">
        <f t="shared" si="3"/>
        <v/>
      </c>
      <c r="H124" s="7">
        <f t="shared" si="3"/>
        <v>7.9041268875374604E-2</v>
      </c>
      <c r="I124" s="7">
        <f t="shared" si="3"/>
        <v>6.2143869880420533E-2</v>
      </c>
      <c r="J124" s="7">
        <f t="shared" si="3"/>
        <v>6.7140143614657935E-2</v>
      </c>
      <c r="K124" s="44"/>
      <c r="L124" s="5"/>
    </row>
    <row r="125" spans="1:12">
      <c r="A125" s="5"/>
      <c r="B125" s="46"/>
      <c r="C125" s="2" t="s">
        <v>48</v>
      </c>
      <c r="D125" s="2"/>
      <c r="E125" s="1"/>
      <c r="F125" s="7" t="str">
        <f t="shared" si="3"/>
        <v/>
      </c>
      <c r="G125" s="7" t="str">
        <f t="shared" si="3"/>
        <v/>
      </c>
      <c r="H125" s="7">
        <f t="shared" si="3"/>
        <v>0</v>
      </c>
      <c r="I125" s="7">
        <f t="shared" si="3"/>
        <v>0</v>
      </c>
      <c r="J125" s="7">
        <f t="shared" si="3"/>
        <v>0</v>
      </c>
      <c r="K125" s="44"/>
      <c r="L125" s="5"/>
    </row>
    <row r="126" spans="1:12">
      <c r="A126" s="5"/>
      <c r="B126" s="46"/>
      <c r="C126" s="2" t="s">
        <v>47</v>
      </c>
      <c r="D126" s="2"/>
      <c r="E126" s="1"/>
      <c r="F126" s="7" t="str">
        <f t="shared" si="3"/>
        <v/>
      </c>
      <c r="G126" s="7" t="str">
        <f t="shared" si="3"/>
        <v/>
      </c>
      <c r="H126" s="7">
        <f t="shared" si="3"/>
        <v>0</v>
      </c>
      <c r="I126" s="7">
        <f t="shared" si="3"/>
        <v>0</v>
      </c>
      <c r="J126" s="7">
        <f t="shared" si="3"/>
        <v>0</v>
      </c>
      <c r="K126" s="44"/>
      <c r="L126" s="5"/>
    </row>
    <row r="127" spans="1:12">
      <c r="A127" s="5"/>
      <c r="B127" s="46"/>
      <c r="C127" s="2" t="s">
        <v>46</v>
      </c>
      <c r="D127" s="2"/>
      <c r="E127" s="1"/>
      <c r="F127" s="7" t="str">
        <f t="shared" si="3"/>
        <v/>
      </c>
      <c r="G127" s="7" t="str">
        <f t="shared" si="3"/>
        <v/>
      </c>
      <c r="H127" s="7">
        <f t="shared" si="3"/>
        <v>0</v>
      </c>
      <c r="I127" s="7">
        <f t="shared" si="3"/>
        <v>0</v>
      </c>
      <c r="J127" s="7">
        <f t="shared" si="3"/>
        <v>0</v>
      </c>
      <c r="K127" s="44"/>
      <c r="L127" s="5"/>
    </row>
    <row r="128" spans="1:12">
      <c r="A128" s="5"/>
      <c r="B128" s="46"/>
      <c r="C128" s="2" t="s">
        <v>45</v>
      </c>
      <c r="D128" s="2"/>
      <c r="E128" s="1"/>
      <c r="F128" s="27" t="str">
        <f t="shared" si="3"/>
        <v/>
      </c>
      <c r="G128" s="27" t="str">
        <f t="shared" si="3"/>
        <v/>
      </c>
      <c r="H128" s="27">
        <f t="shared" si="3"/>
        <v>2.4279956018784778E-2</v>
      </c>
      <c r="I128" s="27">
        <f t="shared" si="3"/>
        <v>3.339932051041973E-2</v>
      </c>
      <c r="J128" s="27">
        <f t="shared" si="3"/>
        <v>4.6556410758875996E-2</v>
      </c>
      <c r="K128" s="44"/>
      <c r="L128" s="5"/>
    </row>
    <row r="129" spans="1:12">
      <c r="A129" s="5"/>
      <c r="B129" s="46"/>
      <c r="C129" s="6" t="s">
        <v>44</v>
      </c>
      <c r="D129" s="6"/>
      <c r="E129" s="1"/>
      <c r="F129" s="22" t="str">
        <f t="shared" si="3"/>
        <v/>
      </c>
      <c r="G129" s="22" t="str">
        <f t="shared" si="3"/>
        <v/>
      </c>
      <c r="H129" s="22">
        <f t="shared" si="3"/>
        <v>1</v>
      </c>
      <c r="I129" s="22">
        <f t="shared" si="3"/>
        <v>1</v>
      </c>
      <c r="J129" s="22">
        <f t="shared" si="3"/>
        <v>1</v>
      </c>
      <c r="K129" s="44"/>
      <c r="L129" s="5"/>
    </row>
    <row r="130" spans="1:12">
      <c r="A130" s="5"/>
      <c r="B130" s="46"/>
      <c r="C130" s="2"/>
      <c r="D130" s="2"/>
      <c r="E130" s="1"/>
      <c r="F130" s="1"/>
      <c r="G130" s="1"/>
      <c r="H130" s="1"/>
      <c r="I130" s="1"/>
      <c r="J130" s="1"/>
      <c r="K130" s="44"/>
      <c r="L130" s="5"/>
    </row>
    <row r="131" spans="1:12">
      <c r="A131" s="5"/>
      <c r="B131" s="46"/>
      <c r="C131" s="6" t="s">
        <v>43</v>
      </c>
      <c r="D131" s="20"/>
      <c r="E131" s="1"/>
      <c r="F131" s="1"/>
      <c r="G131" s="1"/>
      <c r="H131" s="1"/>
      <c r="I131" s="1"/>
      <c r="J131" s="1"/>
      <c r="K131" s="44"/>
      <c r="L131" s="5"/>
    </row>
    <row r="132" spans="1:12">
      <c r="A132" s="5"/>
      <c r="B132" s="46"/>
      <c r="C132" s="2" t="s">
        <v>42</v>
      </c>
      <c r="D132" s="2"/>
      <c r="E132" s="1"/>
      <c r="F132" s="7" t="str">
        <f t="shared" ref="F132:J145" si="4">IFERROR(F42/F$39, "")</f>
        <v/>
      </c>
      <c r="G132" s="7" t="str">
        <f t="shared" si="4"/>
        <v/>
      </c>
      <c r="H132" s="7">
        <f t="shared" si="4"/>
        <v>2.3664021114941123E-2</v>
      </c>
      <c r="I132" s="7">
        <f t="shared" si="4"/>
        <v>2.5267961442087334E-2</v>
      </c>
      <c r="J132" s="7">
        <f t="shared" si="4"/>
        <v>3.5458385314906471E-2</v>
      </c>
      <c r="K132" s="44"/>
      <c r="L132" s="5"/>
    </row>
    <row r="133" spans="1:12">
      <c r="A133" s="5"/>
      <c r="B133" s="46"/>
      <c r="C133" s="2" t="s">
        <v>41</v>
      </c>
      <c r="D133" s="2"/>
      <c r="E133" s="1"/>
      <c r="F133" s="7" t="str">
        <f t="shared" si="4"/>
        <v/>
      </c>
      <c r="G133" s="7" t="str">
        <f t="shared" si="4"/>
        <v/>
      </c>
      <c r="H133" s="7">
        <f t="shared" si="4"/>
        <v>0</v>
      </c>
      <c r="I133" s="7">
        <f t="shared" si="4"/>
        <v>0</v>
      </c>
      <c r="J133" s="7">
        <f t="shared" si="4"/>
        <v>0</v>
      </c>
      <c r="K133" s="44"/>
      <c r="L133" s="5"/>
    </row>
    <row r="134" spans="1:12">
      <c r="A134" s="5"/>
      <c r="B134" s="46"/>
      <c r="C134" s="2" t="s">
        <v>40</v>
      </c>
      <c r="D134" s="2"/>
      <c r="E134" s="1"/>
      <c r="F134" s="7" t="str">
        <f t="shared" si="4"/>
        <v/>
      </c>
      <c r="G134" s="7" t="str">
        <f t="shared" si="4"/>
        <v/>
      </c>
      <c r="H134" s="7">
        <f t="shared" si="4"/>
        <v>0</v>
      </c>
      <c r="I134" s="7">
        <f t="shared" si="4"/>
        <v>0</v>
      </c>
      <c r="J134" s="7">
        <f t="shared" si="4"/>
        <v>0</v>
      </c>
      <c r="K134" s="44"/>
      <c r="L134" s="5"/>
    </row>
    <row r="135" spans="1:12">
      <c r="A135" s="5"/>
      <c r="B135" s="46"/>
      <c r="C135" s="2" t="s">
        <v>39</v>
      </c>
      <c r="D135" s="2"/>
      <c r="E135" s="1"/>
      <c r="F135" s="7" t="str">
        <f t="shared" si="4"/>
        <v/>
      </c>
      <c r="G135" s="7" t="str">
        <f t="shared" si="4"/>
        <v/>
      </c>
      <c r="H135" s="7">
        <f t="shared" si="4"/>
        <v>1.5596263328250015E-2</v>
      </c>
      <c r="I135" s="7">
        <f t="shared" si="4"/>
        <v>1.5586126641876889E-2</v>
      </c>
      <c r="J135" s="7">
        <f t="shared" si="4"/>
        <v>1.4578769787759965E-2</v>
      </c>
      <c r="K135" s="44"/>
      <c r="L135" s="5"/>
    </row>
    <row r="136" spans="1:12">
      <c r="A136" s="5"/>
      <c r="B136" s="46"/>
      <c r="C136" s="2" t="s">
        <v>38</v>
      </c>
      <c r="D136" s="2"/>
      <c r="E136" s="1"/>
      <c r="F136" s="7" t="str">
        <f t="shared" si="4"/>
        <v/>
      </c>
      <c r="G136" s="7" t="str">
        <f t="shared" si="4"/>
        <v/>
      </c>
      <c r="H136" s="7">
        <f t="shared" si="4"/>
        <v>0</v>
      </c>
      <c r="I136" s="7">
        <f t="shared" si="4"/>
        <v>0</v>
      </c>
      <c r="J136" s="7">
        <f t="shared" si="4"/>
        <v>0</v>
      </c>
      <c r="K136" s="44"/>
      <c r="L136" s="5"/>
    </row>
    <row r="137" spans="1:12">
      <c r="A137" s="5"/>
      <c r="B137" s="46"/>
      <c r="C137" s="2" t="s">
        <v>37</v>
      </c>
      <c r="D137" s="2"/>
      <c r="E137" s="1"/>
      <c r="F137" s="7" t="str">
        <f t="shared" si="4"/>
        <v/>
      </c>
      <c r="G137" s="7" t="str">
        <f t="shared" si="4"/>
        <v/>
      </c>
      <c r="H137" s="7">
        <f t="shared" si="4"/>
        <v>0</v>
      </c>
      <c r="I137" s="7">
        <f t="shared" si="4"/>
        <v>0</v>
      </c>
      <c r="J137" s="7">
        <f t="shared" si="4"/>
        <v>0</v>
      </c>
      <c r="K137" s="44"/>
      <c r="L137" s="5"/>
    </row>
    <row r="138" spans="1:12">
      <c r="A138" s="5"/>
      <c r="B138" s="46"/>
      <c r="C138" s="2" t="s">
        <v>36</v>
      </c>
      <c r="D138" s="2"/>
      <c r="E138" s="1"/>
      <c r="F138" s="7" t="str">
        <f t="shared" si="4"/>
        <v/>
      </c>
      <c r="G138" s="7" t="str">
        <f t="shared" si="4"/>
        <v/>
      </c>
      <c r="H138" s="7">
        <f t="shared" si="4"/>
        <v>0</v>
      </c>
      <c r="I138" s="7">
        <f t="shared" si="4"/>
        <v>0</v>
      </c>
      <c r="J138" s="7">
        <f t="shared" si="4"/>
        <v>0</v>
      </c>
      <c r="K138" s="44"/>
      <c r="L138" s="5"/>
    </row>
    <row r="139" spans="1:12">
      <c r="A139" s="5"/>
      <c r="B139" s="46"/>
      <c r="C139" s="2" t="s">
        <v>35</v>
      </c>
      <c r="D139" s="2"/>
      <c r="E139" s="1"/>
      <c r="F139" s="7" t="str">
        <f t="shared" si="4"/>
        <v/>
      </c>
      <c r="G139" s="7" t="str">
        <f t="shared" si="4"/>
        <v/>
      </c>
      <c r="H139" s="7">
        <f t="shared" si="4"/>
        <v>0.14792703273978483</v>
      </c>
      <c r="I139" s="7">
        <f t="shared" si="4"/>
        <v>0.14475045254719421</v>
      </c>
      <c r="J139" s="7">
        <f t="shared" si="4"/>
        <v>0.23662561820076172</v>
      </c>
      <c r="K139" s="44"/>
      <c r="L139" s="5"/>
    </row>
    <row r="140" spans="1:12">
      <c r="A140" s="5"/>
      <c r="B140" s="46"/>
      <c r="C140" s="2" t="s">
        <v>34</v>
      </c>
      <c r="D140" s="2"/>
      <c r="E140" s="1"/>
      <c r="F140" s="7" t="str">
        <f t="shared" si="4"/>
        <v/>
      </c>
      <c r="G140" s="7" t="str">
        <f t="shared" si="4"/>
        <v/>
      </c>
      <c r="H140" s="7">
        <f t="shared" si="4"/>
        <v>0</v>
      </c>
      <c r="I140" s="7">
        <f t="shared" si="4"/>
        <v>0</v>
      </c>
      <c r="J140" s="7">
        <f t="shared" si="4"/>
        <v>0</v>
      </c>
      <c r="K140" s="44"/>
      <c r="L140" s="5"/>
    </row>
    <row r="141" spans="1:12">
      <c r="A141" s="5"/>
      <c r="B141" s="46"/>
      <c r="C141" s="2" t="s">
        <v>33</v>
      </c>
      <c r="D141" s="2"/>
      <c r="E141" s="1"/>
      <c r="F141" s="7" t="str">
        <f t="shared" si="4"/>
        <v/>
      </c>
      <c r="G141" s="7" t="str">
        <f t="shared" si="4"/>
        <v/>
      </c>
      <c r="H141" s="7">
        <f t="shared" si="4"/>
        <v>0</v>
      </c>
      <c r="I141" s="7">
        <f t="shared" si="4"/>
        <v>0</v>
      </c>
      <c r="J141" s="7">
        <f t="shared" si="4"/>
        <v>0</v>
      </c>
      <c r="K141" s="44"/>
      <c r="L141" s="5"/>
    </row>
    <row r="142" spans="1:12">
      <c r="A142" s="5"/>
      <c r="B142" s="46"/>
      <c r="C142" s="2" t="s">
        <v>32</v>
      </c>
      <c r="D142" s="2"/>
      <c r="E142" s="1"/>
      <c r="F142" s="7" t="str">
        <f t="shared" si="4"/>
        <v/>
      </c>
      <c r="G142" s="7" t="str">
        <f t="shared" si="4"/>
        <v/>
      </c>
      <c r="H142" s="7">
        <f t="shared" si="4"/>
        <v>0</v>
      </c>
      <c r="I142" s="7">
        <f t="shared" si="4"/>
        <v>0</v>
      </c>
      <c r="J142" s="7">
        <f t="shared" si="4"/>
        <v>0</v>
      </c>
      <c r="K142" s="44"/>
      <c r="L142" s="5"/>
    </row>
    <row r="143" spans="1:12">
      <c r="A143" s="5"/>
      <c r="B143" s="46"/>
      <c r="C143" s="2" t="s">
        <v>31</v>
      </c>
      <c r="D143" s="2"/>
      <c r="E143" s="1"/>
      <c r="F143" s="7" t="str">
        <f t="shared" si="4"/>
        <v/>
      </c>
      <c r="G143" s="7" t="str">
        <f t="shared" si="4"/>
        <v/>
      </c>
      <c r="H143" s="7">
        <f t="shared" si="4"/>
        <v>0</v>
      </c>
      <c r="I143" s="7">
        <f t="shared" si="4"/>
        <v>0</v>
      </c>
      <c r="J143" s="7">
        <f t="shared" si="4"/>
        <v>0</v>
      </c>
      <c r="K143" s="44"/>
      <c r="L143" s="5"/>
    </row>
    <row r="144" spans="1:12">
      <c r="A144" s="5"/>
      <c r="B144" s="46"/>
      <c r="C144" s="2" t="s">
        <v>30</v>
      </c>
      <c r="D144" s="2"/>
      <c r="E144" s="1"/>
      <c r="F144" s="7" t="str">
        <f t="shared" si="4"/>
        <v/>
      </c>
      <c r="G144" s="7" t="str">
        <f t="shared" si="4"/>
        <v/>
      </c>
      <c r="H144" s="7">
        <f t="shared" si="4"/>
        <v>0.12981508347896856</v>
      </c>
      <c r="I144" s="7">
        <f t="shared" si="4"/>
        <v>0.13219505452859295</v>
      </c>
      <c r="J144" s="7">
        <f t="shared" si="4"/>
        <v>0.13715665483782719</v>
      </c>
      <c r="K144" s="44"/>
      <c r="L144" s="5"/>
    </row>
    <row r="145" spans="1:12">
      <c r="A145" s="5"/>
      <c r="B145" s="46"/>
      <c r="C145" s="6" t="s">
        <v>29</v>
      </c>
      <c r="D145" s="6"/>
      <c r="E145" s="1"/>
      <c r="F145" s="12" t="str">
        <f t="shared" si="4"/>
        <v/>
      </c>
      <c r="G145" s="12" t="str">
        <f t="shared" si="4"/>
        <v/>
      </c>
      <c r="H145" s="12">
        <f t="shared" si="4"/>
        <v>0.31700240066194452</v>
      </c>
      <c r="I145" s="12">
        <f t="shared" si="4"/>
        <v>0.31779959515975137</v>
      </c>
      <c r="J145" s="12">
        <f t="shared" si="4"/>
        <v>0.42381942814125534</v>
      </c>
      <c r="K145" s="44"/>
      <c r="L145" s="5"/>
    </row>
    <row r="146" spans="1:12">
      <c r="A146" s="5"/>
      <c r="B146" s="46"/>
      <c r="C146" s="2"/>
      <c r="D146" s="2"/>
      <c r="E146" s="1"/>
      <c r="F146" s="1"/>
      <c r="G146" s="1"/>
      <c r="H146" s="1"/>
      <c r="I146" s="1"/>
      <c r="J146" s="1"/>
      <c r="K146" s="44"/>
      <c r="L146" s="5"/>
    </row>
    <row r="147" spans="1:12">
      <c r="A147" s="5"/>
      <c r="B147" s="46"/>
      <c r="C147" s="6" t="s">
        <v>28</v>
      </c>
      <c r="D147" s="6"/>
      <c r="E147" s="1"/>
      <c r="F147" s="1"/>
      <c r="G147" s="1"/>
      <c r="H147" s="1"/>
      <c r="I147" s="1"/>
      <c r="J147" s="1"/>
      <c r="K147" s="44"/>
      <c r="L147" s="5"/>
    </row>
    <row r="148" spans="1:12">
      <c r="A148" s="5"/>
      <c r="B148" s="46"/>
      <c r="C148" s="2" t="s">
        <v>27</v>
      </c>
      <c r="D148" s="2"/>
      <c r="E148" s="1"/>
      <c r="F148" s="7" t="str">
        <f t="shared" ref="F148:J160" si="5">IFERROR(F58/F$39, "")</f>
        <v/>
      </c>
      <c r="G148" s="7" t="str">
        <f t="shared" si="5"/>
        <v/>
      </c>
      <c r="H148" s="7">
        <f t="shared" si="5"/>
        <v>5.2948139023186614E-3</v>
      </c>
      <c r="I148" s="7">
        <f t="shared" si="5"/>
        <v>3.8098677581302445E-3</v>
      </c>
      <c r="J148" s="7">
        <f t="shared" si="5"/>
        <v>2.426237905189491E-3</v>
      </c>
      <c r="K148" s="44"/>
      <c r="L148" s="5"/>
    </row>
    <row r="149" spans="1:12">
      <c r="A149" s="5"/>
      <c r="B149" s="46"/>
      <c r="C149" s="2" t="s">
        <v>26</v>
      </c>
      <c r="D149" s="2"/>
      <c r="E149" s="1"/>
      <c r="F149" s="7" t="str">
        <f t="shared" si="5"/>
        <v/>
      </c>
      <c r="G149" s="7" t="str">
        <f t="shared" si="5"/>
        <v/>
      </c>
      <c r="H149" s="7">
        <f t="shared" si="5"/>
        <v>0</v>
      </c>
      <c r="I149" s="7">
        <f t="shared" si="5"/>
        <v>0</v>
      </c>
      <c r="J149" s="7">
        <f t="shared" si="5"/>
        <v>0</v>
      </c>
      <c r="K149" s="44"/>
      <c r="L149" s="5"/>
    </row>
    <row r="150" spans="1:12">
      <c r="A150" s="5"/>
      <c r="B150" s="46"/>
      <c r="C150" s="2" t="s">
        <v>25</v>
      </c>
      <c r="D150" s="2"/>
      <c r="E150" s="1"/>
      <c r="F150" s="7" t="str">
        <f t="shared" si="5"/>
        <v/>
      </c>
      <c r="G150" s="7" t="str">
        <f t="shared" si="5"/>
        <v/>
      </c>
      <c r="H150" s="7">
        <f t="shared" si="5"/>
        <v>0</v>
      </c>
      <c r="I150" s="7">
        <f t="shared" si="5"/>
        <v>0</v>
      </c>
      <c r="J150" s="7">
        <f t="shared" si="5"/>
        <v>0</v>
      </c>
      <c r="K150" s="44"/>
      <c r="L150" s="5"/>
    </row>
    <row r="151" spans="1:12">
      <c r="A151" s="5"/>
      <c r="B151" s="46"/>
      <c r="C151" s="2" t="s">
        <v>24</v>
      </c>
      <c r="D151" s="2"/>
      <c r="E151" s="1"/>
      <c r="F151" s="7" t="str">
        <f t="shared" si="5"/>
        <v/>
      </c>
      <c r="G151" s="7" t="str">
        <f t="shared" si="5"/>
        <v/>
      </c>
      <c r="H151" s="7">
        <f t="shared" si="5"/>
        <v>0</v>
      </c>
      <c r="I151" s="7">
        <f t="shared" si="5"/>
        <v>0</v>
      </c>
      <c r="J151" s="7">
        <f t="shared" si="5"/>
        <v>0</v>
      </c>
      <c r="K151" s="44"/>
      <c r="L151" s="5"/>
    </row>
    <row r="152" spans="1:12">
      <c r="A152" s="5"/>
      <c r="B152" s="46"/>
      <c r="C152" s="2" t="s">
        <v>23</v>
      </c>
      <c r="D152" s="2"/>
      <c r="E152" s="1"/>
      <c r="F152" s="7" t="str">
        <f t="shared" si="5"/>
        <v/>
      </c>
      <c r="G152" s="7" t="str">
        <f t="shared" si="5"/>
        <v/>
      </c>
      <c r="H152" s="7">
        <f t="shared" si="5"/>
        <v>0</v>
      </c>
      <c r="I152" s="7">
        <f t="shared" si="5"/>
        <v>0</v>
      </c>
      <c r="J152" s="7">
        <f t="shared" si="5"/>
        <v>0</v>
      </c>
      <c r="K152" s="44"/>
      <c r="L152" s="5"/>
    </row>
    <row r="153" spans="1:12">
      <c r="A153" s="5"/>
      <c r="B153" s="46"/>
      <c r="C153" s="2" t="s">
        <v>22</v>
      </c>
      <c r="D153" s="2"/>
      <c r="E153" s="1"/>
      <c r="F153" s="7" t="str">
        <f t="shared" si="5"/>
        <v/>
      </c>
      <c r="G153" s="7" t="str">
        <f t="shared" si="5"/>
        <v/>
      </c>
      <c r="H153" s="7">
        <f t="shared" si="5"/>
        <v>4.7159835107547432E-3</v>
      </c>
      <c r="I153" s="7">
        <f t="shared" si="5"/>
        <v>5.1574775063980812E-3</v>
      </c>
      <c r="J153" s="7">
        <f t="shared" si="5"/>
        <v>1.0499469351405782E-2</v>
      </c>
      <c r="K153" s="44"/>
      <c r="L153" s="5"/>
    </row>
    <row r="154" spans="1:12">
      <c r="A154" s="5"/>
      <c r="B154" s="46"/>
      <c r="C154" s="2" t="s">
        <v>21</v>
      </c>
      <c r="D154" s="2"/>
      <c r="E154" s="1"/>
      <c r="F154" s="7" t="str">
        <f t="shared" si="5"/>
        <v/>
      </c>
      <c r="G154" s="7" t="str">
        <f t="shared" si="5"/>
        <v/>
      </c>
      <c r="H154" s="7">
        <f t="shared" si="5"/>
        <v>0</v>
      </c>
      <c r="I154" s="7">
        <f t="shared" si="5"/>
        <v>0</v>
      </c>
      <c r="J154" s="7">
        <f t="shared" si="5"/>
        <v>0</v>
      </c>
      <c r="K154" s="44"/>
      <c r="L154" s="5"/>
    </row>
    <row r="155" spans="1:12">
      <c r="A155" s="5"/>
      <c r="B155" s="46"/>
      <c r="C155" s="2" t="s">
        <v>20</v>
      </c>
      <c r="D155" s="2"/>
      <c r="E155" s="1"/>
      <c r="F155" s="7" t="str">
        <f t="shared" si="5"/>
        <v/>
      </c>
      <c r="G155" s="7" t="str">
        <f t="shared" si="5"/>
        <v/>
      </c>
      <c r="H155" s="7">
        <f t="shared" si="5"/>
        <v>2.2612726600348534E-2</v>
      </c>
      <c r="I155" s="7">
        <f t="shared" si="5"/>
        <v>2.0800451209616294E-2</v>
      </c>
      <c r="J155" s="7">
        <f t="shared" si="5"/>
        <v>2.2591854592584112E-2</v>
      </c>
      <c r="K155" s="44"/>
      <c r="L155" s="5"/>
    </row>
    <row r="156" spans="1:12">
      <c r="A156" s="5"/>
      <c r="B156" s="46"/>
      <c r="C156" s="2" t="s">
        <v>19</v>
      </c>
      <c r="D156" s="2"/>
      <c r="E156" s="1"/>
      <c r="F156" s="7" t="str">
        <f t="shared" si="5"/>
        <v/>
      </c>
      <c r="G156" s="7" t="str">
        <f t="shared" si="5"/>
        <v/>
      </c>
      <c r="H156" s="7">
        <f t="shared" si="5"/>
        <v>0</v>
      </c>
      <c r="I156" s="7">
        <f t="shared" si="5"/>
        <v>0</v>
      </c>
      <c r="J156" s="7">
        <f t="shared" si="5"/>
        <v>0</v>
      </c>
      <c r="K156" s="44"/>
      <c r="L156" s="5"/>
    </row>
    <row r="157" spans="1:12">
      <c r="A157" s="5"/>
      <c r="B157" s="46"/>
      <c r="C157" s="2" t="s">
        <v>18</v>
      </c>
      <c r="D157" s="2"/>
      <c r="E157" s="1"/>
      <c r="F157" s="7" t="str">
        <f t="shared" si="5"/>
        <v/>
      </c>
      <c r="G157" s="7" t="str">
        <f t="shared" si="5"/>
        <v/>
      </c>
      <c r="H157" s="7">
        <f t="shared" si="5"/>
        <v>0</v>
      </c>
      <c r="I157" s="7">
        <f t="shared" si="5"/>
        <v>0</v>
      </c>
      <c r="J157" s="7">
        <f t="shared" si="5"/>
        <v>0</v>
      </c>
      <c r="K157" s="44"/>
      <c r="L157" s="5"/>
    </row>
    <row r="158" spans="1:12">
      <c r="A158" s="5"/>
      <c r="B158" s="46"/>
      <c r="C158" s="2" t="s">
        <v>17</v>
      </c>
      <c r="D158" s="2"/>
      <c r="E158" s="1"/>
      <c r="F158" s="7" t="str">
        <f t="shared" si="5"/>
        <v/>
      </c>
      <c r="G158" s="7" t="str">
        <f t="shared" si="5"/>
        <v/>
      </c>
      <c r="H158" s="7">
        <f t="shared" si="5"/>
        <v>0</v>
      </c>
      <c r="I158" s="7">
        <f t="shared" si="5"/>
        <v>0</v>
      </c>
      <c r="J158" s="7">
        <f t="shared" si="5"/>
        <v>0</v>
      </c>
      <c r="K158" s="44"/>
      <c r="L158" s="5"/>
    </row>
    <row r="159" spans="1:12">
      <c r="A159" s="5"/>
      <c r="B159" s="46"/>
      <c r="C159" s="2" t="s">
        <v>16</v>
      </c>
      <c r="D159" s="2"/>
      <c r="E159" s="1"/>
      <c r="F159" s="7" t="str">
        <f t="shared" si="5"/>
        <v/>
      </c>
      <c r="G159" s="7" t="str">
        <f t="shared" si="5"/>
        <v/>
      </c>
      <c r="H159" s="7">
        <f t="shared" si="5"/>
        <v>1.3933981178117737E-2</v>
      </c>
      <c r="I159" s="7">
        <f t="shared" si="5"/>
        <v>1.231129004931204E-2</v>
      </c>
      <c r="J159" s="7">
        <f t="shared" si="5"/>
        <v>1.7199999223914304E-2</v>
      </c>
      <c r="K159" s="44"/>
      <c r="L159" s="5"/>
    </row>
    <row r="160" spans="1:12">
      <c r="A160" s="5"/>
      <c r="B160" s="46"/>
      <c r="C160" s="6" t="s">
        <v>15</v>
      </c>
      <c r="D160" s="6"/>
      <c r="E160" s="1"/>
      <c r="F160" s="12" t="str">
        <f t="shared" si="5"/>
        <v/>
      </c>
      <c r="G160" s="12" t="str">
        <f t="shared" si="5"/>
        <v/>
      </c>
      <c r="H160" s="12">
        <f t="shared" si="5"/>
        <v>0.36355990585348419</v>
      </c>
      <c r="I160" s="12">
        <f t="shared" si="5"/>
        <v>0.35987868168320802</v>
      </c>
      <c r="J160" s="12">
        <f t="shared" si="5"/>
        <v>0.47653698921434906</v>
      </c>
      <c r="K160" s="44"/>
      <c r="L160" s="5"/>
    </row>
    <row r="161" spans="1:12">
      <c r="A161" s="5"/>
      <c r="B161" s="46"/>
      <c r="C161" s="2"/>
      <c r="D161" s="2"/>
      <c r="E161" s="1"/>
      <c r="F161" s="1"/>
      <c r="G161" s="1"/>
      <c r="H161" s="1"/>
      <c r="I161" s="1"/>
      <c r="J161" s="1"/>
      <c r="K161" s="44"/>
      <c r="L161" s="5"/>
    </row>
    <row r="162" spans="1:12">
      <c r="A162" s="5"/>
      <c r="B162" s="46"/>
      <c r="C162" s="2" t="s">
        <v>14</v>
      </c>
      <c r="D162" s="2"/>
      <c r="E162" s="1"/>
      <c r="F162" s="7" t="str">
        <f t="shared" ref="F162:J162" si="6">IFERROR(F72/F$39, "")</f>
        <v/>
      </c>
      <c r="G162" s="7" t="str">
        <f t="shared" si="6"/>
        <v/>
      </c>
      <c r="H162" s="7">
        <f t="shared" si="6"/>
        <v>0</v>
      </c>
      <c r="I162" s="7">
        <f t="shared" si="6"/>
        <v>0</v>
      </c>
      <c r="J162" s="7">
        <f t="shared" si="6"/>
        <v>0</v>
      </c>
      <c r="K162" s="44"/>
      <c r="L162" s="5"/>
    </row>
    <row r="163" spans="1:12">
      <c r="A163" s="5"/>
      <c r="B163" s="46"/>
      <c r="C163" s="2"/>
      <c r="D163" s="2"/>
      <c r="E163" s="1"/>
      <c r="F163" s="1"/>
      <c r="G163" s="1"/>
      <c r="H163" s="1"/>
      <c r="I163" s="1"/>
      <c r="J163" s="1"/>
      <c r="K163" s="44"/>
      <c r="L163" s="5"/>
    </row>
    <row r="164" spans="1:12">
      <c r="A164" s="5"/>
      <c r="B164" s="46"/>
      <c r="C164" s="6" t="s">
        <v>13</v>
      </c>
      <c r="D164" s="6"/>
      <c r="E164" s="1"/>
      <c r="F164" s="1"/>
      <c r="G164" s="1"/>
      <c r="H164" s="1"/>
      <c r="I164" s="1"/>
      <c r="J164" s="1"/>
      <c r="K164" s="44"/>
      <c r="L164" s="5"/>
    </row>
    <row r="165" spans="1:12">
      <c r="A165" s="5"/>
      <c r="B165" s="46"/>
      <c r="C165" s="2" t="s">
        <v>12</v>
      </c>
      <c r="D165" s="2"/>
      <c r="E165" s="1"/>
      <c r="F165" s="7" t="str">
        <f t="shared" ref="F165:J176" si="7">IFERROR(F75/F$39, "")</f>
        <v/>
      </c>
      <c r="G165" s="7" t="str">
        <f t="shared" si="7"/>
        <v/>
      </c>
      <c r="H165" s="7">
        <f t="shared" si="7"/>
        <v>0</v>
      </c>
      <c r="I165" s="7">
        <f t="shared" si="7"/>
        <v>0</v>
      </c>
      <c r="J165" s="7">
        <f t="shared" si="7"/>
        <v>0</v>
      </c>
      <c r="K165" s="44"/>
      <c r="L165" s="5"/>
    </row>
    <row r="166" spans="1:12">
      <c r="A166" s="5"/>
      <c r="B166" s="46"/>
      <c r="C166" s="2" t="s">
        <v>11</v>
      </c>
      <c r="D166" s="2"/>
      <c r="E166" s="1"/>
      <c r="F166" s="7" t="str">
        <f t="shared" si="7"/>
        <v/>
      </c>
      <c r="G166" s="7" t="str">
        <f t="shared" si="7"/>
        <v/>
      </c>
      <c r="H166" s="7">
        <f t="shared" si="7"/>
        <v>1.191425889302398E-2</v>
      </c>
      <c r="I166" s="7">
        <f t="shared" si="7"/>
        <v>1.0920209018842015E-2</v>
      </c>
      <c r="J166" s="7">
        <f t="shared" si="7"/>
        <v>9.6263729441004881E-3</v>
      </c>
      <c r="K166" s="44"/>
      <c r="L166" s="5"/>
    </row>
    <row r="167" spans="1:12">
      <c r="A167" s="5"/>
      <c r="B167" s="46"/>
      <c r="C167" s="2" t="s">
        <v>10</v>
      </c>
      <c r="D167" s="2"/>
      <c r="E167" s="1"/>
      <c r="F167" s="7" t="str">
        <f t="shared" si="7"/>
        <v/>
      </c>
      <c r="G167" s="7" t="str">
        <f t="shared" si="7"/>
        <v/>
      </c>
      <c r="H167" s="7">
        <f t="shared" si="7"/>
        <v>0.71833964728450628</v>
      </c>
      <c r="I167" s="7">
        <f t="shared" si="7"/>
        <v>0.71520848381084867</v>
      </c>
      <c r="J167" s="7">
        <f t="shared" si="7"/>
        <v>0.68157300929168596</v>
      </c>
      <c r="K167" s="44"/>
      <c r="L167" s="5"/>
    </row>
    <row r="168" spans="1:12">
      <c r="A168" s="5"/>
      <c r="B168" s="46"/>
      <c r="C168" s="2" t="s">
        <v>9</v>
      </c>
      <c r="D168" s="2"/>
      <c r="E168" s="1"/>
      <c r="F168" s="7" t="str">
        <f t="shared" si="7"/>
        <v/>
      </c>
      <c r="G168" s="7" t="str">
        <f t="shared" si="7"/>
        <v/>
      </c>
      <c r="H168" s="7">
        <f t="shared" si="7"/>
        <v>-1.1313895516167054</v>
      </c>
      <c r="I168" s="7">
        <f t="shared" si="7"/>
        <v>-1.1822483347154973</v>
      </c>
      <c r="J168" s="7">
        <f t="shared" si="7"/>
        <v>-1.2809061576579286</v>
      </c>
      <c r="K168" s="44"/>
      <c r="L168" s="5"/>
    </row>
    <row r="169" spans="1:12">
      <c r="A169" s="5"/>
      <c r="B169" s="46"/>
      <c r="C169" s="2" t="s">
        <v>8</v>
      </c>
      <c r="D169" s="2"/>
      <c r="E169" s="1"/>
      <c r="F169" s="7" t="str">
        <f t="shared" si="7"/>
        <v/>
      </c>
      <c r="G169" s="7" t="str">
        <f t="shared" si="7"/>
        <v/>
      </c>
      <c r="H169" s="7">
        <f t="shared" si="7"/>
        <v>1.2789925382825805E-2</v>
      </c>
      <c r="I169" s="7">
        <f t="shared" si="7"/>
        <v>1.501096813889409E-2</v>
      </c>
      <c r="J169" s="7">
        <f t="shared" si="7"/>
        <v>1.4981364242239628E-2</v>
      </c>
      <c r="K169" s="44"/>
      <c r="L169" s="5"/>
    </row>
    <row r="170" spans="1:12">
      <c r="A170" s="5"/>
      <c r="B170" s="46"/>
      <c r="C170" s="2" t="s">
        <v>7</v>
      </c>
      <c r="D170" s="2"/>
      <c r="E170" s="1"/>
      <c r="F170" s="7" t="str">
        <f t="shared" si="7"/>
        <v/>
      </c>
      <c r="G170" s="7" t="str">
        <f t="shared" si="7"/>
        <v/>
      </c>
      <c r="H170" s="7">
        <f t="shared" si="7"/>
        <v>1.0194538957882668</v>
      </c>
      <c r="I170" s="7">
        <f t="shared" si="7"/>
        <v>1.0762374825000223</v>
      </c>
      <c r="J170" s="7">
        <f t="shared" si="7"/>
        <v>1.0936269782909429</v>
      </c>
      <c r="K170" s="44"/>
      <c r="L170" s="5"/>
    </row>
    <row r="171" spans="1:12">
      <c r="A171" s="5"/>
      <c r="B171" s="46"/>
      <c r="C171" s="2" t="s">
        <v>6</v>
      </c>
      <c r="D171" s="2"/>
      <c r="E171" s="1"/>
      <c r="F171" s="7" t="str">
        <f t="shared" si="7"/>
        <v/>
      </c>
      <c r="G171" s="7" t="str">
        <f t="shared" si="7"/>
        <v/>
      </c>
      <c r="H171" s="7">
        <f t="shared" si="7"/>
        <v>0</v>
      </c>
      <c r="I171" s="7">
        <f t="shared" si="7"/>
        <v>0</v>
      </c>
      <c r="J171" s="7">
        <f t="shared" si="7"/>
        <v>0</v>
      </c>
      <c r="K171" s="44"/>
      <c r="L171" s="5"/>
    </row>
    <row r="172" spans="1:12">
      <c r="A172" s="5"/>
      <c r="B172" s="46"/>
      <c r="C172" s="2" t="s">
        <v>5</v>
      </c>
      <c r="D172" s="2"/>
      <c r="E172" s="1"/>
      <c r="F172" s="7" t="str">
        <f t="shared" si="7"/>
        <v/>
      </c>
      <c r="G172" s="7" t="str">
        <f t="shared" si="7"/>
        <v/>
      </c>
      <c r="H172" s="7">
        <f t="shared" si="7"/>
        <v>5.3195502438384869E-3</v>
      </c>
      <c r="I172" s="7">
        <f t="shared" si="7"/>
        <v>4.9412357436487342E-3</v>
      </c>
      <c r="J172" s="7">
        <f t="shared" si="7"/>
        <v>4.5478621749413571E-3</v>
      </c>
      <c r="K172" s="44"/>
      <c r="L172" s="5"/>
    </row>
    <row r="173" spans="1:12">
      <c r="A173" s="5"/>
      <c r="B173" s="46"/>
      <c r="C173" s="2" t="s">
        <v>4</v>
      </c>
      <c r="D173" s="2"/>
      <c r="E173" s="1"/>
      <c r="F173" s="29" t="str">
        <f t="shared" si="7"/>
        <v/>
      </c>
      <c r="G173" s="29" t="str">
        <f t="shared" si="7"/>
        <v/>
      </c>
      <c r="H173" s="29">
        <f t="shared" si="7"/>
        <v>0.63642772597575592</v>
      </c>
      <c r="I173" s="29">
        <f t="shared" si="7"/>
        <v>0.64007004449675864</v>
      </c>
      <c r="J173" s="29">
        <f t="shared" si="7"/>
        <v>0.5234494292859817</v>
      </c>
      <c r="K173" s="44"/>
      <c r="L173" s="5"/>
    </row>
    <row r="174" spans="1:12">
      <c r="A174" s="5"/>
      <c r="B174" s="46"/>
      <c r="C174" s="2" t="s">
        <v>3</v>
      </c>
      <c r="D174" s="2"/>
      <c r="E174" s="1"/>
      <c r="F174" s="7" t="str">
        <f t="shared" si="7"/>
        <v/>
      </c>
      <c r="G174" s="7" t="str">
        <f t="shared" si="7"/>
        <v/>
      </c>
      <c r="H174" s="7">
        <f t="shared" si="7"/>
        <v>1.236817075991278E-5</v>
      </c>
      <c r="I174" s="7">
        <f t="shared" si="7"/>
        <v>5.1273820033350274E-5</v>
      </c>
      <c r="J174" s="7">
        <f t="shared" si="7"/>
        <v>1.3581499669193472E-5</v>
      </c>
      <c r="K174" s="44"/>
      <c r="L174" s="5"/>
    </row>
    <row r="175" spans="1:12">
      <c r="A175" s="5"/>
      <c r="B175" s="46"/>
      <c r="C175" s="2" t="s">
        <v>2</v>
      </c>
      <c r="D175" s="2"/>
      <c r="E175" s="1"/>
      <c r="F175" s="29" t="str">
        <f t="shared" si="7"/>
        <v/>
      </c>
      <c r="G175" s="29" t="str">
        <f t="shared" si="7"/>
        <v/>
      </c>
      <c r="H175" s="29">
        <f t="shared" si="7"/>
        <v>0.63644009414651581</v>
      </c>
      <c r="I175" s="29">
        <f t="shared" si="7"/>
        <v>0.64012131831679198</v>
      </c>
      <c r="J175" s="29">
        <f t="shared" si="7"/>
        <v>0.52346301078565094</v>
      </c>
      <c r="K175" s="44"/>
      <c r="L175" s="5"/>
    </row>
    <row r="176" spans="1:12">
      <c r="A176" s="5"/>
      <c r="B176" s="46"/>
      <c r="C176" s="6" t="s">
        <v>1</v>
      </c>
      <c r="D176" s="6"/>
      <c r="E176" s="1"/>
      <c r="F176" s="22" t="str">
        <f t="shared" si="7"/>
        <v/>
      </c>
      <c r="G176" s="22" t="str">
        <f t="shared" si="7"/>
        <v/>
      </c>
      <c r="H176" s="22">
        <f t="shared" si="7"/>
        <v>1</v>
      </c>
      <c r="I176" s="22">
        <f t="shared" si="7"/>
        <v>1</v>
      </c>
      <c r="J176" s="22">
        <f t="shared" si="7"/>
        <v>1</v>
      </c>
      <c r="K176" s="44"/>
      <c r="L176" s="5"/>
    </row>
    <row r="177" spans="1:12">
      <c r="A177" s="5"/>
      <c r="B177" s="46"/>
      <c r="C177" s="6"/>
      <c r="D177" s="6"/>
      <c r="E177" s="4"/>
      <c r="F177" s="4"/>
      <c r="G177" s="4"/>
      <c r="H177" s="4"/>
      <c r="I177" s="4"/>
      <c r="J177" s="4"/>
      <c r="K177" s="44"/>
      <c r="L177" s="5"/>
    </row>
    <row r="178" spans="1:12">
      <c r="A178" s="5"/>
      <c r="B178" s="46"/>
      <c r="C178" s="20" t="s">
        <v>0</v>
      </c>
      <c r="D178" s="6"/>
      <c r="E178" s="4"/>
      <c r="F178" s="4"/>
      <c r="G178" s="4"/>
      <c r="H178" s="4"/>
      <c r="I178" s="4"/>
      <c r="J178" s="4"/>
      <c r="K178" s="44"/>
      <c r="L178" s="5"/>
    </row>
    <row r="179" spans="1:12">
      <c r="A179" s="5"/>
      <c r="B179" s="45"/>
      <c r="C179" s="17"/>
      <c r="D179" s="17"/>
      <c r="E179" s="3"/>
      <c r="F179" s="3"/>
      <c r="G179" s="3"/>
      <c r="H179" s="3"/>
      <c r="I179" s="3"/>
      <c r="J179" s="3"/>
      <c r="K179" s="38"/>
      <c r="L179" s="5"/>
    </row>
    <row r="180" spans="1:1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0"/>
  <sheetViews>
    <sheetView workbookViewId="0"/>
  </sheetViews>
  <sheetFormatPr defaultRowHeight="14.4"/>
  <cols>
    <col min="1" max="2" width="2.6640625" customWidth="1"/>
    <col min="3" max="3" width="6.6640625" customWidth="1"/>
    <col min="4" max="4" width="50.6640625" customWidth="1"/>
    <col min="5" max="5" width="15.33203125" customWidth="1"/>
    <col min="6" max="11" width="13.6640625" customWidth="1"/>
    <col min="12" max="13" width="2.6640625" customWidth="1"/>
  </cols>
  <sheetData>
    <row r="1" spans="1:13">
      <c r="A1" s="61" t="str">
        <f>HYPERLINK("#Contents!B2", _xlfn.UNICHAR(231))</f>
        <v>ç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5"/>
      <c r="B2" s="39"/>
      <c r="C2" s="10"/>
      <c r="D2" s="10"/>
      <c r="E2" s="10"/>
      <c r="F2" s="10"/>
      <c r="G2" s="10"/>
      <c r="H2" s="10"/>
      <c r="I2" s="10"/>
      <c r="J2" s="10"/>
      <c r="K2" s="10"/>
      <c r="L2" s="40"/>
      <c r="M2" s="5"/>
    </row>
    <row r="3" spans="1:13" ht="18">
      <c r="A3" s="5"/>
      <c r="B3" s="46"/>
      <c r="C3" s="62" t="s">
        <v>285</v>
      </c>
      <c r="D3" s="19"/>
      <c r="E3" s="9"/>
      <c r="F3" s="9"/>
      <c r="G3" s="9"/>
      <c r="H3" s="9"/>
      <c r="I3" s="9"/>
      <c r="J3" s="30"/>
      <c r="K3" s="30" t="s">
        <v>187</v>
      </c>
      <c r="L3" s="44"/>
      <c r="M3" s="5"/>
    </row>
    <row r="4" spans="1:13">
      <c r="A4" s="5"/>
      <c r="B4" s="46"/>
      <c r="C4" s="56" t="s">
        <v>286</v>
      </c>
      <c r="D4" s="2"/>
      <c r="E4" s="2"/>
      <c r="F4" s="2"/>
      <c r="G4" s="2"/>
      <c r="H4" s="2"/>
      <c r="I4" s="2"/>
      <c r="J4" s="68"/>
      <c r="K4" s="68" t="s">
        <v>75</v>
      </c>
      <c r="L4" s="44"/>
      <c r="M4" s="5"/>
    </row>
    <row r="5" spans="1:13">
      <c r="A5" s="5"/>
      <c r="B5" s="46"/>
      <c r="C5" s="2"/>
      <c r="D5" s="2"/>
      <c r="E5" s="2"/>
      <c r="F5" s="2"/>
      <c r="G5" s="2"/>
      <c r="H5" s="2"/>
      <c r="I5" s="2"/>
      <c r="J5" s="2"/>
      <c r="K5" s="2"/>
      <c r="L5" s="44"/>
      <c r="M5" s="5"/>
    </row>
    <row r="6" spans="1:13">
      <c r="A6" s="5"/>
      <c r="B6" s="46"/>
      <c r="C6" s="2" t="s">
        <v>287</v>
      </c>
      <c r="D6" s="2"/>
      <c r="E6" s="47"/>
      <c r="F6" s="13"/>
      <c r="G6" s="13">
        <v>2008</v>
      </c>
      <c r="H6" s="13">
        <v>2009</v>
      </c>
      <c r="I6" s="13">
        <v>2010</v>
      </c>
      <c r="J6" s="13">
        <v>2011</v>
      </c>
      <c r="K6" s="13" t="s">
        <v>189</v>
      </c>
      <c r="L6" s="44"/>
      <c r="M6" s="5"/>
    </row>
    <row r="7" spans="1:13">
      <c r="A7" s="5"/>
      <c r="B7" s="46"/>
      <c r="C7" s="52" t="s">
        <v>188</v>
      </c>
      <c r="D7" s="33"/>
      <c r="E7" s="60"/>
      <c r="F7" s="32"/>
      <c r="G7" s="23">
        <v>39813</v>
      </c>
      <c r="H7" s="23">
        <v>40178</v>
      </c>
      <c r="I7" s="23">
        <v>40543</v>
      </c>
      <c r="J7" s="23">
        <v>40908</v>
      </c>
      <c r="K7" s="23">
        <v>40816</v>
      </c>
      <c r="L7" s="44"/>
      <c r="M7" s="5"/>
    </row>
    <row r="8" spans="1:13">
      <c r="A8" s="5"/>
      <c r="B8" s="46"/>
      <c r="C8" s="6"/>
      <c r="D8" s="6"/>
      <c r="E8" s="2"/>
      <c r="F8" s="2"/>
      <c r="G8" s="2"/>
      <c r="H8" s="2"/>
      <c r="I8" s="2"/>
      <c r="J8" s="2"/>
      <c r="K8" s="2"/>
      <c r="L8" s="44"/>
      <c r="M8" s="5"/>
    </row>
    <row r="9" spans="1:13">
      <c r="A9" s="5"/>
      <c r="B9" s="46"/>
      <c r="C9" s="6" t="s">
        <v>186</v>
      </c>
      <c r="D9" s="6"/>
      <c r="E9" s="2"/>
      <c r="F9" s="2"/>
      <c r="G9" s="2"/>
      <c r="H9" s="2"/>
      <c r="I9" s="2"/>
      <c r="J9" s="2"/>
      <c r="K9" s="2"/>
      <c r="L9" s="44"/>
      <c r="M9" s="5"/>
    </row>
    <row r="10" spans="1:13">
      <c r="A10" s="5"/>
      <c r="B10" s="46"/>
      <c r="C10" s="26" t="s">
        <v>185</v>
      </c>
      <c r="D10" s="2"/>
      <c r="E10" s="1"/>
      <c r="F10" s="14">
        <v>0</v>
      </c>
      <c r="G10" s="14">
        <v>116169</v>
      </c>
      <c r="H10" s="14">
        <v>122235</v>
      </c>
      <c r="I10" s="14">
        <v>141320</v>
      </c>
      <c r="J10" s="14">
        <v>161754</v>
      </c>
      <c r="K10" s="14">
        <v>160136</v>
      </c>
      <c r="L10" s="44"/>
      <c r="M10" s="51"/>
    </row>
    <row r="11" spans="1:13">
      <c r="A11" s="5"/>
      <c r="B11" s="46"/>
      <c r="C11" s="26" t="s">
        <v>184</v>
      </c>
      <c r="D11" s="2"/>
      <c r="E11" s="1"/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44"/>
      <c r="M11" s="5"/>
    </row>
    <row r="12" spans="1:13">
      <c r="A12" s="5"/>
      <c r="B12" s="46"/>
      <c r="C12" s="26" t="s">
        <v>80</v>
      </c>
      <c r="D12" s="2"/>
      <c r="E12" s="1"/>
      <c r="F12" s="1">
        <v>0</v>
      </c>
      <c r="G12" s="1">
        <v>47984</v>
      </c>
      <c r="H12" s="1">
        <v>49773</v>
      </c>
      <c r="I12" s="1">
        <v>45956</v>
      </c>
      <c r="J12" s="1">
        <v>48202</v>
      </c>
      <c r="K12" s="1">
        <v>47227</v>
      </c>
      <c r="L12" s="44"/>
      <c r="M12" s="5"/>
    </row>
    <row r="13" spans="1:13">
      <c r="A13" s="5"/>
      <c r="B13" s="46"/>
      <c r="C13" s="26" t="s">
        <v>183</v>
      </c>
      <c r="D13" s="2"/>
      <c r="E13" s="1"/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44"/>
      <c r="M13" s="5"/>
    </row>
    <row r="14" spans="1:13">
      <c r="A14" s="5"/>
      <c r="B14" s="46"/>
      <c r="C14" s="26" t="s">
        <v>182</v>
      </c>
      <c r="D14" s="6"/>
      <c r="E14" s="1"/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44"/>
      <c r="M14" s="5"/>
    </row>
    <row r="15" spans="1:13">
      <c r="A15" s="5"/>
      <c r="B15" s="46"/>
      <c r="C15" s="26" t="s">
        <v>181</v>
      </c>
      <c r="D15" s="2"/>
      <c r="E15" s="1"/>
      <c r="F15" s="1">
        <v>0</v>
      </c>
      <c r="G15" s="1">
        <v>10501</v>
      </c>
      <c r="H15" s="1">
        <v>11623</v>
      </c>
      <c r="I15" s="1">
        <v>13262</v>
      </c>
      <c r="J15" s="1">
        <v>15496</v>
      </c>
      <c r="K15" s="1">
        <v>14972</v>
      </c>
      <c r="L15" s="44"/>
      <c r="M15" s="5"/>
    </row>
    <row r="16" spans="1:13">
      <c r="A16" s="5"/>
      <c r="B16" s="46"/>
      <c r="C16" s="26" t="s">
        <v>180</v>
      </c>
      <c r="D16" s="2"/>
      <c r="E16" s="1"/>
      <c r="F16" s="1">
        <v>0</v>
      </c>
      <c r="G16" s="1">
        <v>5634</v>
      </c>
      <c r="H16" s="1">
        <v>3270</v>
      </c>
      <c r="I16" s="1">
        <v>-908</v>
      </c>
      <c r="J16" s="1">
        <v>5996</v>
      </c>
      <c r="K16" s="1">
        <v>-1689</v>
      </c>
      <c r="L16" s="44"/>
      <c r="M16" s="5"/>
    </row>
    <row r="17" spans="1:13">
      <c r="A17" s="5"/>
      <c r="B17" s="46"/>
      <c r="C17" s="26" t="s">
        <v>100</v>
      </c>
      <c r="D17" s="2"/>
      <c r="E17" s="1"/>
      <c r="F17" s="1">
        <v>0</v>
      </c>
      <c r="G17" s="1">
        <v>2314</v>
      </c>
      <c r="H17" s="1">
        <v>474</v>
      </c>
      <c r="I17" s="1">
        <v>-1401</v>
      </c>
      <c r="J17" s="1">
        <v>-2385</v>
      </c>
      <c r="K17" s="1">
        <v>-2420</v>
      </c>
      <c r="L17" s="44"/>
      <c r="M17" s="48"/>
    </row>
    <row r="18" spans="1:13">
      <c r="A18" s="5"/>
      <c r="B18" s="46"/>
      <c r="C18" s="26" t="s">
        <v>179</v>
      </c>
      <c r="D18" s="2"/>
      <c r="E18" s="1"/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44"/>
      <c r="M18" s="5"/>
    </row>
    <row r="19" spans="1:13">
      <c r="A19" s="5"/>
      <c r="B19" s="46"/>
      <c r="C19" s="26" t="s">
        <v>178</v>
      </c>
      <c r="D19" s="2"/>
      <c r="E19" s="1"/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44"/>
      <c r="M19" s="5"/>
    </row>
    <row r="20" spans="1:13">
      <c r="A20" s="5"/>
      <c r="B20" s="46"/>
      <c r="C20" s="26" t="s">
        <v>177</v>
      </c>
      <c r="D20" s="2"/>
      <c r="E20" s="1"/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44"/>
      <c r="M20" s="5"/>
    </row>
    <row r="21" spans="1:13">
      <c r="A21" s="5"/>
      <c r="B21" s="46"/>
      <c r="C21" s="26" t="s">
        <v>176</v>
      </c>
      <c r="D21" s="2"/>
      <c r="E21" s="1"/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44"/>
      <c r="M21" s="5"/>
    </row>
    <row r="22" spans="1:13">
      <c r="A22" s="5"/>
      <c r="B22" s="46"/>
      <c r="C22" s="26" t="s">
        <v>175</v>
      </c>
      <c r="D22" s="2"/>
      <c r="E22" s="1"/>
      <c r="F22" s="1">
        <v>0</v>
      </c>
      <c r="G22" s="1">
        <v>1180</v>
      </c>
      <c r="H22" s="1">
        <v>926</v>
      </c>
      <c r="I22" s="1">
        <v>1575</v>
      </c>
      <c r="J22" s="1">
        <v>1484</v>
      </c>
      <c r="K22" s="1">
        <v>1066</v>
      </c>
      <c r="L22" s="44"/>
      <c r="M22" s="5"/>
    </row>
    <row r="23" spans="1:13">
      <c r="A23" s="5"/>
      <c r="B23" s="46"/>
      <c r="C23" s="26" t="s">
        <v>79</v>
      </c>
      <c r="D23" s="6"/>
      <c r="E23" s="1"/>
      <c r="F23" s="1">
        <v>0</v>
      </c>
      <c r="G23" s="1">
        <v>0</v>
      </c>
      <c r="H23" s="1">
        <v>1661</v>
      </c>
      <c r="I23" s="1">
        <v>0</v>
      </c>
      <c r="J23" s="1">
        <v>0</v>
      </c>
      <c r="K23" s="1">
        <v>0</v>
      </c>
      <c r="L23" s="44"/>
      <c r="M23" s="5"/>
    </row>
    <row r="24" spans="1:13">
      <c r="A24" s="5"/>
      <c r="B24" s="46"/>
      <c r="C24" s="26" t="s">
        <v>174</v>
      </c>
      <c r="D24" s="2"/>
      <c r="E24" s="1"/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44"/>
      <c r="M24" s="5"/>
    </row>
    <row r="25" spans="1:13">
      <c r="A25" s="5"/>
      <c r="B25" s="46"/>
      <c r="C25" s="26" t="s">
        <v>90</v>
      </c>
      <c r="D25" s="6"/>
      <c r="E25" s="1"/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44"/>
      <c r="M25" s="5"/>
    </row>
    <row r="26" spans="1:13">
      <c r="A26" s="5"/>
      <c r="B26" s="46"/>
      <c r="C26" s="26" t="s">
        <v>173</v>
      </c>
      <c r="D26" s="2"/>
      <c r="E26" s="1"/>
      <c r="F26" s="1">
        <v>0</v>
      </c>
      <c r="G26" s="1">
        <v>-6237</v>
      </c>
      <c r="H26" s="1">
        <v>-5194</v>
      </c>
      <c r="I26" s="1">
        <v>-18126</v>
      </c>
      <c r="J26" s="1">
        <v>-16007</v>
      </c>
      <c r="K26" s="1">
        <v>-18842</v>
      </c>
      <c r="L26" s="44"/>
      <c r="M26" s="5"/>
    </row>
    <row r="27" spans="1:13">
      <c r="A27" s="5"/>
      <c r="B27" s="46"/>
      <c r="C27" s="26" t="s">
        <v>172</v>
      </c>
      <c r="D27" s="2"/>
      <c r="E27" s="1"/>
      <c r="F27" s="1">
        <v>0</v>
      </c>
      <c r="G27" s="1">
        <v>-10266</v>
      </c>
      <c r="H27" s="1">
        <v>-1155</v>
      </c>
      <c r="I27" s="1">
        <v>-6914</v>
      </c>
      <c r="J27" s="1">
        <v>-24809</v>
      </c>
      <c r="K27" s="1">
        <v>-16179</v>
      </c>
      <c r="L27" s="44"/>
      <c r="M27" s="5"/>
    </row>
    <row r="28" spans="1:13">
      <c r="A28" s="5"/>
      <c r="B28" s="46"/>
      <c r="C28" s="26" t="s">
        <v>171</v>
      </c>
      <c r="D28" s="2"/>
      <c r="E28" s="1"/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44"/>
      <c r="M28" s="5"/>
    </row>
    <row r="29" spans="1:13">
      <c r="A29" s="5"/>
      <c r="B29" s="46"/>
      <c r="C29" s="26" t="s">
        <v>170</v>
      </c>
      <c r="D29" s="6"/>
      <c r="E29" s="1"/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44"/>
      <c r="M29" s="5"/>
    </row>
    <row r="30" spans="1:13">
      <c r="A30" s="5"/>
      <c r="B30" s="46"/>
      <c r="C30" s="26" t="s">
        <v>169</v>
      </c>
      <c r="D30" s="2"/>
      <c r="E30" s="1"/>
      <c r="F30" s="1">
        <v>0</v>
      </c>
      <c r="G30" s="1">
        <v>-18468</v>
      </c>
      <c r="H30" s="1">
        <v>6223</v>
      </c>
      <c r="I30" s="1">
        <v>-19469</v>
      </c>
      <c r="J30" s="1">
        <v>-7579</v>
      </c>
      <c r="K30" s="1">
        <v>-6741</v>
      </c>
      <c r="L30" s="44"/>
      <c r="M30" s="5"/>
    </row>
    <row r="31" spans="1:13">
      <c r="A31" s="5"/>
      <c r="B31" s="46"/>
      <c r="C31" s="26" t="s">
        <v>168</v>
      </c>
      <c r="D31" s="2"/>
      <c r="E31" s="1"/>
      <c r="F31" s="1">
        <v>0</v>
      </c>
      <c r="G31" s="1">
        <v>-4327</v>
      </c>
      <c r="H31" s="1">
        <v>-9156</v>
      </c>
      <c r="I31" s="1">
        <v>3482</v>
      </c>
      <c r="J31" s="1">
        <v>13015</v>
      </c>
      <c r="K31" s="1">
        <v>5680</v>
      </c>
      <c r="L31" s="44"/>
      <c r="M31" s="5"/>
    </row>
    <row r="32" spans="1:13">
      <c r="A32" s="5"/>
      <c r="B32" s="46"/>
      <c r="C32" s="26" t="s">
        <v>167</v>
      </c>
      <c r="D32" s="2"/>
      <c r="E32" s="1"/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44"/>
      <c r="M32" s="5"/>
    </row>
    <row r="33" spans="1:13">
      <c r="A33" s="5"/>
      <c r="B33" s="46"/>
      <c r="C33" s="26" t="s">
        <v>166</v>
      </c>
      <c r="D33" s="2"/>
      <c r="E33" s="1"/>
      <c r="F33" s="1">
        <v>0</v>
      </c>
      <c r="G33" s="1">
        <v>-805</v>
      </c>
      <c r="H33" s="1">
        <v>925</v>
      </c>
      <c r="I33" s="1">
        <v>2370</v>
      </c>
      <c r="J33" s="1">
        <v>7341</v>
      </c>
      <c r="K33" s="1">
        <v>2818</v>
      </c>
      <c r="L33" s="44"/>
      <c r="M33" s="5"/>
    </row>
    <row r="34" spans="1:13">
      <c r="A34" s="5"/>
      <c r="B34" s="46"/>
      <c r="C34" s="26" t="s">
        <v>165</v>
      </c>
      <c r="D34" s="2"/>
      <c r="E34" s="1"/>
      <c r="F34" s="1">
        <v>0</v>
      </c>
      <c r="G34" s="1">
        <v>-726</v>
      </c>
      <c r="H34" s="1">
        <v>484</v>
      </c>
      <c r="I34" s="1">
        <v>290</v>
      </c>
      <c r="J34" s="1">
        <v>-171</v>
      </c>
      <c r="K34" s="1">
        <v>-165</v>
      </c>
      <c r="L34" s="44"/>
      <c r="M34" s="5"/>
    </row>
    <row r="35" spans="1:13">
      <c r="A35" s="5"/>
      <c r="B35" s="46"/>
      <c r="C35" s="26" t="s">
        <v>164</v>
      </c>
      <c r="D35" s="2"/>
      <c r="E35" s="1"/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44"/>
      <c r="M35" s="5"/>
    </row>
    <row r="36" spans="1:13">
      <c r="A36" s="5"/>
      <c r="B36" s="46"/>
      <c r="C36" s="26" t="s">
        <v>163</v>
      </c>
      <c r="D36" s="2"/>
      <c r="E36" s="1"/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44"/>
      <c r="M36" s="5"/>
    </row>
    <row r="37" spans="1:13">
      <c r="A37" s="5"/>
      <c r="B37" s="46"/>
      <c r="C37" s="26" t="s">
        <v>162</v>
      </c>
      <c r="D37" s="2"/>
      <c r="E37" s="1"/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44"/>
      <c r="M37" s="5"/>
    </row>
    <row r="38" spans="1:13">
      <c r="A38" s="5"/>
      <c r="B38" s="46"/>
      <c r="C38" s="26" t="s">
        <v>161</v>
      </c>
      <c r="D38" s="2"/>
      <c r="E38" s="1"/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44"/>
      <c r="M38" s="5"/>
    </row>
    <row r="39" spans="1:13">
      <c r="A39" s="5"/>
      <c r="B39" s="46"/>
      <c r="C39" s="26" t="s">
        <v>160</v>
      </c>
      <c r="D39" s="2"/>
      <c r="E39" s="1"/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44"/>
      <c r="M39" s="5"/>
    </row>
    <row r="40" spans="1:13">
      <c r="A40" s="5"/>
      <c r="B40" s="46"/>
      <c r="C40" s="26" t="s">
        <v>159</v>
      </c>
      <c r="D40" s="2"/>
      <c r="E40" s="1"/>
      <c r="F40" s="3">
        <v>0</v>
      </c>
      <c r="G40" s="3">
        <v>355</v>
      </c>
      <c r="H40" s="3">
        <v>-7137</v>
      </c>
      <c r="I40" s="3">
        <v>17396</v>
      </c>
      <c r="J40" s="3">
        <v>15576</v>
      </c>
      <c r="K40" s="3">
        <v>26505</v>
      </c>
      <c r="L40" s="44"/>
      <c r="M40" s="5"/>
    </row>
    <row r="41" spans="1:13">
      <c r="A41" s="5"/>
      <c r="B41" s="46"/>
      <c r="C41" s="26" t="s">
        <v>158</v>
      </c>
      <c r="D41" s="6"/>
      <c r="E41" s="1"/>
      <c r="F41" s="1">
        <v>0</v>
      </c>
      <c r="G41" s="1">
        <v>143308</v>
      </c>
      <c r="H41" s="1">
        <v>174952</v>
      </c>
      <c r="I41" s="1">
        <v>178833</v>
      </c>
      <c r="J41" s="1">
        <v>217913</v>
      </c>
      <c r="K41" s="1">
        <v>212368</v>
      </c>
      <c r="L41" s="44"/>
      <c r="M41" s="5"/>
    </row>
    <row r="42" spans="1:13">
      <c r="A42" s="5"/>
      <c r="B42" s="46"/>
      <c r="C42" s="26" t="s">
        <v>157</v>
      </c>
      <c r="D42" s="2"/>
      <c r="E42" s="1"/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44"/>
      <c r="M42" s="5"/>
    </row>
    <row r="43" spans="1:13">
      <c r="A43" s="5"/>
      <c r="B43" s="46"/>
      <c r="C43" s="43" t="s">
        <v>156</v>
      </c>
      <c r="D43" s="74"/>
      <c r="E43" s="1"/>
      <c r="F43" s="4">
        <v>0</v>
      </c>
      <c r="G43" s="4">
        <v>143308</v>
      </c>
      <c r="H43" s="4">
        <v>174952</v>
      </c>
      <c r="I43" s="4">
        <v>178833</v>
      </c>
      <c r="J43" s="4">
        <v>217913</v>
      </c>
      <c r="K43" s="4">
        <v>212368</v>
      </c>
      <c r="L43" s="44"/>
      <c r="M43" s="5"/>
    </row>
    <row r="44" spans="1:13">
      <c r="A44" s="5"/>
      <c r="B44" s="46"/>
      <c r="C44" s="26"/>
      <c r="D44" s="20"/>
      <c r="E44" s="1"/>
      <c r="F44" s="1"/>
      <c r="G44" s="1"/>
      <c r="H44" s="1"/>
      <c r="I44" s="1"/>
      <c r="J44" s="1"/>
      <c r="K44" s="1"/>
      <c r="L44" s="44"/>
      <c r="M44" s="5"/>
    </row>
    <row r="45" spans="1:13">
      <c r="A45" s="5"/>
      <c r="B45" s="46"/>
      <c r="C45" s="43" t="s">
        <v>155</v>
      </c>
      <c r="D45" s="20"/>
      <c r="E45" s="1"/>
      <c r="F45" s="1"/>
      <c r="G45" s="1"/>
      <c r="H45" s="1"/>
      <c r="I45" s="1"/>
      <c r="J45" s="1"/>
      <c r="K45" s="1"/>
      <c r="L45" s="44"/>
      <c r="M45" s="5"/>
    </row>
    <row r="46" spans="1:13">
      <c r="A46" s="5"/>
      <c r="B46" s="46"/>
      <c r="C46" s="26" t="s">
        <v>154</v>
      </c>
      <c r="D46" s="2"/>
      <c r="E46" s="1"/>
      <c r="F46" s="1">
        <v>0</v>
      </c>
      <c r="G46" s="1">
        <v>-89971</v>
      </c>
      <c r="H46" s="1">
        <v>-50663</v>
      </c>
      <c r="I46" s="1">
        <v>-38908</v>
      </c>
      <c r="J46" s="1">
        <v>-49677</v>
      </c>
      <c r="K46" s="1">
        <v>-50189</v>
      </c>
      <c r="L46" s="44"/>
      <c r="M46" s="5"/>
    </row>
    <row r="47" spans="1:13">
      <c r="A47" s="5"/>
      <c r="B47" s="46"/>
      <c r="C47" s="26" t="s">
        <v>153</v>
      </c>
      <c r="D47" s="2"/>
      <c r="E47" s="1"/>
      <c r="F47" s="1">
        <v>0</v>
      </c>
      <c r="G47" s="1">
        <v>7025</v>
      </c>
      <c r="H47" s="1">
        <v>5456</v>
      </c>
      <c r="I47" s="1">
        <v>112</v>
      </c>
      <c r="J47" s="1">
        <v>3225</v>
      </c>
      <c r="K47" s="1">
        <v>3249</v>
      </c>
      <c r="L47" s="44"/>
      <c r="M47" s="5"/>
    </row>
    <row r="48" spans="1:13">
      <c r="A48" s="5"/>
      <c r="B48" s="46"/>
      <c r="C48" s="26" t="s">
        <v>152</v>
      </c>
      <c r="D48" s="2"/>
      <c r="E48" s="1"/>
      <c r="F48" s="1">
        <v>0</v>
      </c>
      <c r="G48" s="1">
        <v>-3891</v>
      </c>
      <c r="H48" s="1">
        <v>-7914</v>
      </c>
      <c r="I48" s="1">
        <v>0</v>
      </c>
      <c r="J48" s="1">
        <v>-46757</v>
      </c>
      <c r="K48" s="1">
        <v>-2600</v>
      </c>
      <c r="L48" s="44"/>
      <c r="M48" s="5"/>
    </row>
    <row r="49" spans="1:13">
      <c r="A49" s="5"/>
      <c r="B49" s="46"/>
      <c r="C49" s="26" t="s">
        <v>151</v>
      </c>
      <c r="D49" s="6"/>
      <c r="E49" s="1"/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44"/>
      <c r="M49" s="5"/>
    </row>
    <row r="50" spans="1:13">
      <c r="A50" s="5"/>
      <c r="B50" s="46"/>
      <c r="C50" s="26" t="s">
        <v>150</v>
      </c>
      <c r="D50" s="2"/>
      <c r="E50" s="1"/>
      <c r="F50" s="1">
        <v>0</v>
      </c>
      <c r="G50" s="1">
        <v>-4758</v>
      </c>
      <c r="H50" s="1">
        <v>-500</v>
      </c>
      <c r="I50" s="1">
        <v>-394</v>
      </c>
      <c r="J50" s="1">
        <v>-1000</v>
      </c>
      <c r="K50" s="1">
        <v>-150</v>
      </c>
      <c r="L50" s="44"/>
      <c r="M50" s="5"/>
    </row>
    <row r="51" spans="1:13">
      <c r="A51" s="5"/>
      <c r="B51" s="46"/>
      <c r="C51" s="26" t="s">
        <v>149</v>
      </c>
      <c r="D51" s="2"/>
      <c r="E51" s="1"/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44"/>
      <c r="M51" s="5"/>
    </row>
    <row r="52" spans="1:13">
      <c r="A52" s="5"/>
      <c r="B52" s="46"/>
      <c r="C52" s="26" t="s">
        <v>148</v>
      </c>
      <c r="D52" s="6"/>
      <c r="E52" s="1"/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44"/>
      <c r="M52" s="5"/>
    </row>
    <row r="53" spans="1:13">
      <c r="A53" s="5"/>
      <c r="B53" s="46"/>
      <c r="C53" s="26" t="s">
        <v>147</v>
      </c>
      <c r="D53" s="6"/>
      <c r="E53" s="1"/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44"/>
      <c r="M53" s="5"/>
    </row>
    <row r="54" spans="1:13">
      <c r="A54" s="5"/>
      <c r="B54" s="46"/>
      <c r="C54" s="26" t="s">
        <v>146</v>
      </c>
      <c r="D54" s="2"/>
      <c r="E54" s="1"/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44"/>
      <c r="M54" s="5"/>
    </row>
    <row r="55" spans="1:13">
      <c r="A55" s="5"/>
      <c r="B55" s="46"/>
      <c r="C55" s="26" t="s">
        <v>145</v>
      </c>
      <c r="D55" s="2"/>
      <c r="E55" s="1"/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44"/>
      <c r="M55" s="5"/>
    </row>
    <row r="56" spans="1:13">
      <c r="A56" s="5"/>
      <c r="B56" s="46"/>
      <c r="C56" s="26" t="s">
        <v>144</v>
      </c>
      <c r="D56" s="6"/>
      <c r="E56" s="1"/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44"/>
      <c r="M56" s="5"/>
    </row>
    <row r="57" spans="1:13">
      <c r="A57" s="5"/>
      <c r="B57" s="46"/>
      <c r="C57" s="26" t="s">
        <v>143</v>
      </c>
      <c r="D57" s="2"/>
      <c r="E57" s="1"/>
      <c r="F57" s="1">
        <v>0</v>
      </c>
      <c r="G57" s="1">
        <v>-91595</v>
      </c>
      <c r="H57" s="1">
        <v>-53621</v>
      </c>
      <c r="I57" s="1">
        <v>-39190</v>
      </c>
      <c r="J57" s="1">
        <v>-94209</v>
      </c>
      <c r="K57" s="1">
        <v>-49690</v>
      </c>
      <c r="L57" s="44"/>
      <c r="M57" s="5"/>
    </row>
    <row r="58" spans="1:13">
      <c r="A58" s="5"/>
      <c r="B58" s="46"/>
      <c r="C58" s="26" t="s">
        <v>142</v>
      </c>
      <c r="D58" s="2"/>
      <c r="E58" s="1"/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44"/>
      <c r="M58" s="5"/>
    </row>
    <row r="59" spans="1:13">
      <c r="A59" s="5"/>
      <c r="B59" s="46"/>
      <c r="C59" s="43" t="s">
        <v>141</v>
      </c>
      <c r="D59" s="6"/>
      <c r="E59" s="1"/>
      <c r="F59" s="4">
        <v>0</v>
      </c>
      <c r="G59" s="4">
        <v>-91595</v>
      </c>
      <c r="H59" s="4">
        <v>-53621</v>
      </c>
      <c r="I59" s="4">
        <v>-39190</v>
      </c>
      <c r="J59" s="4">
        <v>-94209</v>
      </c>
      <c r="K59" s="4">
        <v>-49690</v>
      </c>
      <c r="L59" s="44"/>
      <c r="M59" s="5"/>
    </row>
    <row r="60" spans="1:13">
      <c r="A60" s="5"/>
      <c r="B60" s="46"/>
      <c r="C60" s="26"/>
      <c r="D60" s="2"/>
      <c r="E60" s="11"/>
      <c r="F60" s="1"/>
      <c r="G60" s="1"/>
      <c r="H60" s="1"/>
      <c r="I60" s="1"/>
      <c r="J60" s="1"/>
      <c r="K60" s="1"/>
      <c r="L60" s="44"/>
      <c r="M60" s="5"/>
    </row>
    <row r="61" spans="1:13">
      <c r="A61" s="5"/>
      <c r="B61" s="46"/>
      <c r="C61" s="43" t="s">
        <v>140</v>
      </c>
      <c r="D61" s="2"/>
      <c r="E61" s="11"/>
      <c r="F61" s="1"/>
      <c r="G61" s="1"/>
      <c r="H61" s="1"/>
      <c r="I61" s="1"/>
      <c r="J61" s="1"/>
      <c r="K61" s="1"/>
      <c r="L61" s="44"/>
      <c r="M61" s="5"/>
    </row>
    <row r="62" spans="1:13">
      <c r="A62" s="5"/>
      <c r="B62" s="46"/>
      <c r="C62" s="26" t="s">
        <v>139</v>
      </c>
      <c r="D62" s="2"/>
      <c r="E62" s="1"/>
      <c r="F62" s="1">
        <v>0</v>
      </c>
      <c r="G62" s="1">
        <v>79550</v>
      </c>
      <c r="H62" s="1">
        <v>-32830</v>
      </c>
      <c r="I62" s="1">
        <v>10143</v>
      </c>
      <c r="J62" s="1">
        <v>113903</v>
      </c>
      <c r="K62" s="1">
        <v>27911</v>
      </c>
      <c r="L62" s="44"/>
      <c r="M62" s="5"/>
    </row>
    <row r="63" spans="1:13">
      <c r="A63" s="5"/>
      <c r="B63" s="46"/>
      <c r="C63" s="26" t="s">
        <v>138</v>
      </c>
      <c r="D63" s="2"/>
      <c r="E63" s="1"/>
      <c r="F63" s="1">
        <v>0</v>
      </c>
      <c r="G63" s="1">
        <v>0</v>
      </c>
      <c r="H63" s="1">
        <v>0</v>
      </c>
      <c r="I63" s="1">
        <v>-4000</v>
      </c>
      <c r="J63" s="1">
        <v>0</v>
      </c>
      <c r="K63" s="1">
        <v>-4000</v>
      </c>
      <c r="L63" s="44"/>
      <c r="M63" s="5"/>
    </row>
    <row r="64" spans="1:13">
      <c r="A64" s="5"/>
      <c r="B64" s="46"/>
      <c r="C64" s="26" t="s">
        <v>137</v>
      </c>
      <c r="D64" s="2"/>
      <c r="E64" s="1"/>
      <c r="F64" s="1">
        <v>0</v>
      </c>
      <c r="G64" s="1">
        <v>-595</v>
      </c>
      <c r="H64" s="1">
        <v>-926</v>
      </c>
      <c r="I64" s="1">
        <v>-813</v>
      </c>
      <c r="J64" s="1">
        <v>-863</v>
      </c>
      <c r="K64" s="1">
        <v>-851</v>
      </c>
      <c r="L64" s="44"/>
      <c r="M64" s="5"/>
    </row>
    <row r="65" spans="1:13">
      <c r="A65" s="5"/>
      <c r="B65" s="46"/>
      <c r="C65" s="26" t="s">
        <v>136</v>
      </c>
      <c r="D65" s="2"/>
      <c r="E65" s="1"/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44"/>
      <c r="M65" s="5"/>
    </row>
    <row r="66" spans="1:13">
      <c r="A66" s="5"/>
      <c r="B66" s="46"/>
      <c r="C66" s="26" t="s">
        <v>135</v>
      </c>
      <c r="D66" s="2"/>
      <c r="E66" s="1"/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44"/>
      <c r="M66" s="5"/>
    </row>
    <row r="67" spans="1:13">
      <c r="A67" s="5"/>
      <c r="B67" s="46"/>
      <c r="C67" s="26" t="s">
        <v>134</v>
      </c>
      <c r="D67" s="2"/>
      <c r="E67" s="1"/>
      <c r="F67" s="1">
        <v>0</v>
      </c>
      <c r="G67" s="1">
        <v>-132342</v>
      </c>
      <c r="H67" s="1">
        <v>-83099</v>
      </c>
      <c r="I67" s="1">
        <v>-143090</v>
      </c>
      <c r="J67" s="1">
        <v>-255505</v>
      </c>
      <c r="K67" s="1">
        <v>-191949</v>
      </c>
      <c r="L67" s="44"/>
      <c r="M67" s="5"/>
    </row>
    <row r="68" spans="1:13">
      <c r="A68" s="5"/>
      <c r="B68" s="46"/>
      <c r="C68" s="26" t="s">
        <v>133</v>
      </c>
      <c r="D68" s="2"/>
      <c r="E68" s="1"/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44"/>
      <c r="M68" s="5"/>
    </row>
    <row r="69" spans="1:13">
      <c r="A69" s="5"/>
      <c r="B69" s="46"/>
      <c r="C69" s="26" t="s">
        <v>132</v>
      </c>
      <c r="D69" s="2"/>
      <c r="E69" s="1"/>
      <c r="F69" s="1">
        <v>0</v>
      </c>
      <c r="G69" s="1">
        <v>16360</v>
      </c>
      <c r="H69" s="1">
        <v>16366</v>
      </c>
      <c r="I69" s="1">
        <v>28865</v>
      </c>
      <c r="J69" s="1">
        <v>28801</v>
      </c>
      <c r="K69" s="1">
        <v>32890</v>
      </c>
      <c r="L69" s="44"/>
      <c r="M69" s="5"/>
    </row>
    <row r="70" spans="1:13">
      <c r="A70" s="5"/>
      <c r="B70" s="46"/>
      <c r="C70" s="26" t="s">
        <v>131</v>
      </c>
      <c r="D70" s="6"/>
      <c r="E70" s="1"/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44"/>
      <c r="M70" s="5"/>
    </row>
    <row r="71" spans="1:13">
      <c r="A71" s="5"/>
      <c r="B71" s="46"/>
      <c r="C71" s="26" t="s">
        <v>130</v>
      </c>
      <c r="D71" s="6"/>
      <c r="E71" s="1"/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44"/>
      <c r="M71" s="5"/>
    </row>
    <row r="72" spans="1:13">
      <c r="A72" s="5"/>
      <c r="B72" s="46"/>
      <c r="C72" s="26" t="s">
        <v>129</v>
      </c>
      <c r="D72" s="6"/>
      <c r="E72" s="1"/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44"/>
      <c r="M72" s="5"/>
    </row>
    <row r="73" spans="1:13">
      <c r="A73" s="5"/>
      <c r="B73" s="46"/>
      <c r="C73" s="26" t="s">
        <v>128</v>
      </c>
      <c r="D73" s="6"/>
      <c r="E73" s="1"/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44"/>
      <c r="M73" s="5"/>
    </row>
    <row r="74" spans="1:13">
      <c r="A74" s="5"/>
      <c r="B74" s="46"/>
      <c r="C74" s="26" t="s">
        <v>127</v>
      </c>
      <c r="D74" s="2"/>
      <c r="E74" s="1"/>
      <c r="F74" s="3">
        <v>0</v>
      </c>
      <c r="G74" s="3">
        <v>6237</v>
      </c>
      <c r="H74" s="3">
        <v>5194</v>
      </c>
      <c r="I74" s="3">
        <v>18126</v>
      </c>
      <c r="J74" s="3">
        <v>16007</v>
      </c>
      <c r="K74" s="3">
        <v>18842</v>
      </c>
      <c r="L74" s="44"/>
      <c r="M74" s="5"/>
    </row>
    <row r="75" spans="1:13">
      <c r="A75" s="5"/>
      <c r="B75" s="46"/>
      <c r="C75" s="26" t="s">
        <v>126</v>
      </c>
      <c r="D75" s="2"/>
      <c r="E75" s="1"/>
      <c r="F75" s="1">
        <v>0</v>
      </c>
      <c r="G75" s="1">
        <v>-30790</v>
      </c>
      <c r="H75" s="1">
        <v>-95295</v>
      </c>
      <c r="I75" s="1">
        <v>-90769</v>
      </c>
      <c r="J75" s="1">
        <v>-97657</v>
      </c>
      <c r="K75" s="1">
        <v>-117157</v>
      </c>
      <c r="L75" s="44"/>
      <c r="M75" s="5"/>
    </row>
    <row r="76" spans="1:13">
      <c r="A76" s="5"/>
      <c r="B76" s="46"/>
      <c r="C76" s="26" t="s">
        <v>125</v>
      </c>
      <c r="D76" s="2"/>
      <c r="E76" s="1"/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4"/>
      <c r="M76" s="5"/>
    </row>
    <row r="77" spans="1:13">
      <c r="A77" s="5"/>
      <c r="B77" s="46"/>
      <c r="C77" s="43" t="s">
        <v>124</v>
      </c>
      <c r="D77" s="6"/>
      <c r="E77" s="1"/>
      <c r="F77" s="4">
        <v>0</v>
      </c>
      <c r="G77" s="4">
        <v>-30790</v>
      </c>
      <c r="H77" s="4">
        <v>-95295</v>
      </c>
      <c r="I77" s="4">
        <v>-90769</v>
      </c>
      <c r="J77" s="4">
        <v>-97657</v>
      </c>
      <c r="K77" s="4">
        <v>-117157</v>
      </c>
      <c r="L77" s="44"/>
      <c r="M77" s="5"/>
    </row>
    <row r="78" spans="1:13">
      <c r="A78" s="5"/>
      <c r="B78" s="46"/>
      <c r="C78" s="26"/>
      <c r="D78" s="2"/>
      <c r="E78" s="1"/>
      <c r="F78" s="1"/>
      <c r="G78" s="1"/>
      <c r="H78" s="1"/>
      <c r="I78" s="1"/>
      <c r="J78" s="1"/>
      <c r="K78" s="1"/>
      <c r="L78" s="44"/>
      <c r="M78" s="5"/>
    </row>
    <row r="79" spans="1:13">
      <c r="A79" s="5"/>
      <c r="B79" s="46"/>
      <c r="C79" s="26" t="s">
        <v>123</v>
      </c>
      <c r="D79" s="2"/>
      <c r="E79" s="1"/>
      <c r="F79" s="1">
        <v>0</v>
      </c>
      <c r="G79" s="1">
        <v>-2415</v>
      </c>
      <c r="H79" s="1">
        <v>1824</v>
      </c>
      <c r="I79" s="1">
        <v>1313</v>
      </c>
      <c r="J79" s="1">
        <v>933</v>
      </c>
      <c r="K79" s="1">
        <v>2466</v>
      </c>
      <c r="L79" s="44"/>
      <c r="M79" s="5"/>
    </row>
    <row r="80" spans="1:13">
      <c r="A80" s="5"/>
      <c r="B80" s="46"/>
      <c r="C80" s="26" t="s">
        <v>122</v>
      </c>
      <c r="D80" s="2"/>
      <c r="E80" s="1"/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44"/>
      <c r="M80" s="5"/>
    </row>
    <row r="81" spans="1:13">
      <c r="A81" s="5"/>
      <c r="B81" s="46"/>
      <c r="C81" s="43" t="s">
        <v>121</v>
      </c>
      <c r="D81" s="6"/>
      <c r="E81" s="1"/>
      <c r="F81" s="16">
        <v>0</v>
      </c>
      <c r="G81" s="16">
        <v>18508</v>
      </c>
      <c r="H81" s="16">
        <v>27860</v>
      </c>
      <c r="I81" s="16">
        <v>50187</v>
      </c>
      <c r="J81" s="16">
        <v>26980</v>
      </c>
      <c r="K81" s="16">
        <v>47987</v>
      </c>
      <c r="L81" s="44"/>
      <c r="M81" s="5"/>
    </row>
    <row r="82" spans="1:13">
      <c r="A82" s="5"/>
      <c r="B82" s="46"/>
      <c r="C82" s="26"/>
      <c r="D82" s="2"/>
      <c r="E82" s="1"/>
      <c r="F82" s="1"/>
      <c r="G82" s="1"/>
      <c r="H82" s="1"/>
      <c r="I82" s="1"/>
      <c r="J82" s="1"/>
      <c r="K82" s="1"/>
      <c r="L82" s="44"/>
      <c r="M82" s="5"/>
    </row>
    <row r="83" spans="1:13">
      <c r="A83" s="5"/>
      <c r="B83" s="46"/>
      <c r="C83" s="43" t="s">
        <v>120</v>
      </c>
      <c r="D83" s="2"/>
      <c r="E83" s="1"/>
      <c r="F83" s="1"/>
      <c r="G83" s="1"/>
      <c r="H83" s="1"/>
      <c r="I83" s="1"/>
      <c r="J83" s="1"/>
      <c r="K83" s="1"/>
      <c r="L83" s="44"/>
      <c r="M83" s="5"/>
    </row>
    <row r="84" spans="1:13">
      <c r="A84" s="5"/>
      <c r="B84" s="46"/>
      <c r="C84" s="26" t="s">
        <v>119</v>
      </c>
      <c r="D84" s="2"/>
      <c r="E84" s="1"/>
      <c r="F84" s="1">
        <v>0</v>
      </c>
      <c r="G84" s="1">
        <v>49547</v>
      </c>
      <c r="H84" s="1">
        <v>45731</v>
      </c>
      <c r="I84" s="1">
        <v>48113</v>
      </c>
      <c r="J84" s="1">
        <v>44347</v>
      </c>
      <c r="K84" s="1">
        <v>48113</v>
      </c>
      <c r="L84" s="44"/>
      <c r="M84" s="5"/>
    </row>
    <row r="85" spans="1:13">
      <c r="A85" s="5"/>
      <c r="B85" s="46"/>
      <c r="C85" s="26" t="s">
        <v>118</v>
      </c>
      <c r="D85" s="2"/>
      <c r="E85" s="1"/>
      <c r="F85" s="1">
        <v>0</v>
      </c>
      <c r="G85" s="1">
        <v>5076</v>
      </c>
      <c r="H85" s="1">
        <v>2773</v>
      </c>
      <c r="I85" s="1">
        <v>2598</v>
      </c>
      <c r="J85" s="1">
        <v>3763</v>
      </c>
      <c r="K85" s="1">
        <v>2598</v>
      </c>
      <c r="L85" s="44"/>
      <c r="M85" s="5"/>
    </row>
    <row r="86" spans="1:13">
      <c r="A86" s="5"/>
      <c r="B86" s="46"/>
      <c r="C86" s="26" t="s">
        <v>117</v>
      </c>
      <c r="D86" s="2"/>
      <c r="E86" s="1"/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44"/>
      <c r="M86" s="5"/>
    </row>
    <row r="87" spans="1:13">
      <c r="A87" s="5"/>
      <c r="B87" s="46"/>
      <c r="C87" s="26"/>
      <c r="D87" s="2"/>
      <c r="E87" s="1"/>
      <c r="F87" s="1"/>
      <c r="G87" s="1"/>
      <c r="H87" s="1"/>
      <c r="I87" s="1"/>
      <c r="J87" s="1"/>
      <c r="K87" s="1"/>
      <c r="L87" s="44"/>
      <c r="M87" s="5"/>
    </row>
    <row r="88" spans="1:13">
      <c r="A88" s="5"/>
      <c r="B88" s="46"/>
      <c r="C88" s="20" t="s">
        <v>74</v>
      </c>
      <c r="D88" s="20"/>
      <c r="E88" s="76"/>
      <c r="F88" s="31"/>
      <c r="G88" s="24">
        <v>40596</v>
      </c>
      <c r="H88" s="24">
        <v>40956</v>
      </c>
      <c r="I88" s="24">
        <v>41324</v>
      </c>
      <c r="J88" s="24">
        <v>41688</v>
      </c>
      <c r="K88" s="24">
        <v>41201</v>
      </c>
      <c r="L88" s="44"/>
      <c r="M88" s="5"/>
    </row>
    <row r="89" spans="1:13">
      <c r="A89" s="5"/>
      <c r="B89" s="46"/>
      <c r="C89" s="20" t="s">
        <v>0</v>
      </c>
      <c r="D89" s="2"/>
      <c r="E89" s="1"/>
      <c r="F89" s="1"/>
      <c r="G89" s="1"/>
      <c r="H89" s="1"/>
      <c r="I89" s="1"/>
      <c r="J89" s="1"/>
      <c r="K89" s="1"/>
      <c r="L89" s="44"/>
      <c r="M89" s="5"/>
    </row>
    <row r="90" spans="1:13">
      <c r="A90" s="5"/>
      <c r="B90" s="45"/>
      <c r="C90" s="17"/>
      <c r="D90" s="17"/>
      <c r="E90" s="3"/>
      <c r="F90" s="3"/>
      <c r="G90" s="3"/>
      <c r="H90" s="3"/>
      <c r="I90" s="3"/>
      <c r="J90" s="3"/>
      <c r="K90" s="3"/>
      <c r="L90" s="38"/>
      <c r="M9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workbookViewId="0"/>
  </sheetViews>
  <sheetFormatPr defaultRowHeight="14.4"/>
  <cols>
    <col min="1" max="2" width="2.6640625" customWidth="1"/>
    <col min="3" max="3" width="6.6640625" customWidth="1"/>
    <col min="4" max="4" width="50.6640625" customWidth="1"/>
    <col min="5" max="10" width="15.6640625" customWidth="1"/>
    <col min="11" max="11" width="2.6640625" customWidth="1"/>
    <col min="12" max="12" width="15.6640625" customWidth="1"/>
    <col min="13" max="13" width="2.6640625" customWidth="1"/>
    <col min="14" max="15" width="13.6640625" customWidth="1"/>
    <col min="16" max="16" width="2.6640625" customWidth="1"/>
    <col min="17" max="17" width="12.5546875" customWidth="1"/>
  </cols>
  <sheetData>
    <row r="1" spans="1:17">
      <c r="A1" s="61" t="str">
        <f>HYPERLINK("#Contents!B2", _xlfn.UNICHAR(231))</f>
        <v>ç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5"/>
      <c r="B2" s="3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40"/>
      <c r="Q2" s="5"/>
    </row>
    <row r="3" spans="1:17" ht="18">
      <c r="A3" s="5"/>
      <c r="B3" s="46"/>
      <c r="C3" s="62" t="s">
        <v>285</v>
      </c>
      <c r="D3" s="19"/>
      <c r="E3" s="19"/>
      <c r="F3" s="9"/>
      <c r="G3" s="9"/>
      <c r="H3" s="9"/>
      <c r="I3" s="9"/>
      <c r="J3" s="9"/>
      <c r="K3" s="9"/>
      <c r="L3" s="9"/>
      <c r="M3" s="9"/>
      <c r="N3" s="9"/>
      <c r="O3" s="30" t="s">
        <v>190</v>
      </c>
      <c r="P3" s="44"/>
      <c r="Q3" s="5"/>
    </row>
    <row r="4" spans="1:17">
      <c r="A4" s="5"/>
      <c r="B4" s="46"/>
      <c r="C4" s="56" t="s">
        <v>286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6" t="s">
        <v>75</v>
      </c>
      <c r="P4" s="44"/>
      <c r="Q4" s="5"/>
    </row>
    <row r="5" spans="1:17">
      <c r="A5" s="5"/>
      <c r="B5" s="46"/>
      <c r="C5" s="65"/>
      <c r="D5" s="65"/>
      <c r="E5" s="49"/>
      <c r="F5" s="2"/>
      <c r="G5" s="2"/>
      <c r="H5" s="2"/>
      <c r="I5" s="2"/>
      <c r="J5" s="2"/>
      <c r="K5" s="2"/>
      <c r="L5" s="31" t="s">
        <v>191</v>
      </c>
      <c r="M5" s="2"/>
      <c r="N5" s="2"/>
      <c r="O5" s="2"/>
      <c r="P5" s="44"/>
      <c r="Q5" s="5"/>
    </row>
    <row r="6" spans="1:17">
      <c r="A6" s="5"/>
      <c r="B6" s="46"/>
      <c r="C6" s="2" t="str">
        <f>$C$85</f>
        <v>In $ Thousands, except per share(USD)</v>
      </c>
      <c r="D6" s="2"/>
      <c r="E6" s="2"/>
      <c r="F6" s="99" t="s">
        <v>192</v>
      </c>
      <c r="G6" s="99"/>
      <c r="H6" s="99"/>
      <c r="I6" s="99"/>
      <c r="J6" s="99"/>
      <c r="K6" s="47"/>
      <c r="L6" s="13" t="s">
        <v>193</v>
      </c>
      <c r="M6" s="71"/>
      <c r="N6" s="99" t="s">
        <v>194</v>
      </c>
      <c r="O6" s="99"/>
      <c r="P6" s="44"/>
      <c r="Q6" s="5"/>
    </row>
    <row r="7" spans="1:17">
      <c r="A7" s="5"/>
      <c r="B7" s="46"/>
      <c r="C7" s="33" t="s">
        <v>188</v>
      </c>
      <c r="D7" s="33"/>
      <c r="E7" s="33"/>
      <c r="F7" s="21">
        <f t="shared" ref="F7:J7" si="0">F86</f>
        <v>0</v>
      </c>
      <c r="G7" s="21">
        <f t="shared" si="0"/>
        <v>39813</v>
      </c>
      <c r="H7" s="21">
        <f t="shared" si="0"/>
        <v>40178</v>
      </c>
      <c r="I7" s="21">
        <f t="shared" si="0"/>
        <v>40543</v>
      </c>
      <c r="J7" s="21">
        <f t="shared" si="0"/>
        <v>40908</v>
      </c>
      <c r="K7" s="32"/>
      <c r="L7" s="21">
        <f>L86</f>
        <v>41182</v>
      </c>
      <c r="M7" s="32"/>
      <c r="N7" s="21">
        <f t="shared" ref="N7:O7" si="1">N86</f>
        <v>41182</v>
      </c>
      <c r="O7" s="21">
        <f t="shared" si="1"/>
        <v>40816</v>
      </c>
      <c r="P7" s="44"/>
      <c r="Q7" s="5"/>
    </row>
    <row r="8" spans="1:17">
      <c r="A8" s="5"/>
      <c r="B8" s="4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4"/>
      <c r="Q8" s="5"/>
    </row>
    <row r="9" spans="1:17">
      <c r="A9" s="5"/>
      <c r="B9" s="46"/>
      <c r="C9" s="6" t="s">
        <v>195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4"/>
      <c r="Q9" s="5"/>
    </row>
    <row r="10" spans="1:17">
      <c r="A10" s="5"/>
      <c r="B10" s="46"/>
      <c r="C10" s="2" t="s">
        <v>196</v>
      </c>
      <c r="D10" s="2"/>
      <c r="E10" s="1"/>
      <c r="F10" s="7" t="e">
        <f t="shared" ref="F10:J10" si="2">F95/F91</f>
        <v>#DIV/0!</v>
      </c>
      <c r="G10" s="7">
        <f t="shared" si="2"/>
        <v>0.51842548838115654</v>
      </c>
      <c r="H10" s="7">
        <f t="shared" si="2"/>
        <v>0.51037428823614328</v>
      </c>
      <c r="I10" s="7">
        <f t="shared" si="2"/>
        <v>0.52440383834575566</v>
      </c>
      <c r="J10" s="7">
        <f t="shared" si="2"/>
        <v>0.5304930133939012</v>
      </c>
      <c r="K10" s="2"/>
      <c r="L10" s="7">
        <f>L95/L91</f>
        <v>0.53784423275235538</v>
      </c>
      <c r="M10" s="2"/>
      <c r="N10" s="7">
        <f t="shared" ref="N10:O10" si="3">N95/N91</f>
        <v>0.5443602382419388</v>
      </c>
      <c r="O10" s="7">
        <f t="shared" si="3"/>
        <v>0.53497687298132279</v>
      </c>
      <c r="P10" s="44"/>
      <c r="Q10" s="5"/>
    </row>
    <row r="11" spans="1:17">
      <c r="A11" s="5"/>
      <c r="B11" s="46"/>
      <c r="C11" s="2" t="s">
        <v>197</v>
      </c>
      <c r="D11" s="2"/>
      <c r="E11" s="1"/>
      <c r="F11" s="7" t="e">
        <f t="shared" ref="F11:J11" si="4">F147/F91</f>
        <v>#DIV/0!</v>
      </c>
      <c r="G11" s="7">
        <f t="shared" si="4"/>
        <v>0.21704097042919082</v>
      </c>
      <c r="H11" s="7">
        <f t="shared" si="4"/>
        <v>0.21918790372040434</v>
      </c>
      <c r="I11" s="7">
        <f t="shared" si="4"/>
        <v>0.22642632899277862</v>
      </c>
      <c r="J11" s="7">
        <f t="shared" si="4"/>
        <v>0.23338768135266669</v>
      </c>
      <c r="K11" s="2"/>
      <c r="L11" s="7">
        <f>L147/L91</f>
        <v>0.23867194483064416</v>
      </c>
      <c r="M11" s="2"/>
      <c r="N11" s="7">
        <f t="shared" ref="N11:O11" si="5">N147/N91</f>
        <v>0.24401930581228179</v>
      </c>
      <c r="O11" s="7">
        <f t="shared" si="5"/>
        <v>0.23731963558488978</v>
      </c>
      <c r="P11" s="44"/>
      <c r="Q11" s="5"/>
    </row>
    <row r="12" spans="1:17">
      <c r="A12" s="5"/>
      <c r="B12" s="46"/>
      <c r="C12" s="2" t="s">
        <v>198</v>
      </c>
      <c r="D12" s="2"/>
      <c r="E12" s="1"/>
      <c r="F12" s="7" t="e">
        <f t="shared" ref="F12:J12" si="6">F127/F91</f>
        <v>#DIV/0!</v>
      </c>
      <c r="G12" s="7">
        <f t="shared" si="6"/>
        <v>0.16581770351244701</v>
      </c>
      <c r="H12" s="7">
        <f t="shared" si="6"/>
        <v>0.16910743819268903</v>
      </c>
      <c r="I12" s="7">
        <f t="shared" si="6"/>
        <v>0.18318874887619269</v>
      </c>
      <c r="J12" s="7">
        <f t="shared" si="6"/>
        <v>0.19235588406886417</v>
      </c>
      <c r="K12" s="2"/>
      <c r="L12" s="7">
        <f>L127/L91</f>
        <v>0.19689992435603096</v>
      </c>
      <c r="M12" s="2"/>
      <c r="N12" s="7">
        <f t="shared" ref="N12:O12" si="7">N127/N91</f>
        <v>0.20284760731156296</v>
      </c>
      <c r="O12" s="7">
        <f t="shared" si="7"/>
        <v>0.19717867925853111</v>
      </c>
      <c r="P12" s="44"/>
      <c r="Q12" s="5"/>
    </row>
    <row r="13" spans="1:17">
      <c r="A13" s="5"/>
      <c r="B13" s="46"/>
      <c r="C13" s="2" t="s">
        <v>199</v>
      </c>
      <c r="D13" s="2"/>
      <c r="E13" s="1"/>
      <c r="F13" s="7" t="e">
        <f t="shared" ref="F13:J13" si="8">F135/F91</f>
        <v>#DIV/0!</v>
      </c>
      <c r="G13" s="7">
        <f t="shared" si="8"/>
        <v>0.1131865348078141</v>
      </c>
      <c r="H13" s="7">
        <f t="shared" si="8"/>
        <v>0.11842142233599033</v>
      </c>
      <c r="I13" s="7">
        <f t="shared" si="8"/>
        <v>0.12804515530292046</v>
      </c>
      <c r="J13" s="7">
        <f t="shared" si="8"/>
        <v>0.13275413169397607</v>
      </c>
      <c r="K13" s="2"/>
      <c r="L13" s="7">
        <f>L135/L91</f>
        <v>0.13499052693947935</v>
      </c>
      <c r="M13" s="2"/>
      <c r="N13" s="7">
        <f t="shared" ref="N13:O13" si="9">N135/N91</f>
        <v>0.13854282193468884</v>
      </c>
      <c r="O13" s="7">
        <f t="shared" si="9"/>
        <v>0.1357955343350653</v>
      </c>
      <c r="P13" s="44"/>
      <c r="Q13" s="5"/>
    </row>
    <row r="14" spans="1:17">
      <c r="A14" s="5"/>
      <c r="B14" s="46"/>
      <c r="C14" s="2"/>
      <c r="D14" s="2"/>
      <c r="E14" s="1"/>
      <c r="F14" s="7"/>
      <c r="G14" s="7"/>
      <c r="H14" s="7"/>
      <c r="I14" s="7"/>
      <c r="J14" s="7"/>
      <c r="K14" s="2"/>
      <c r="L14" s="7"/>
      <c r="M14" s="2"/>
      <c r="N14" s="7"/>
      <c r="O14" s="7"/>
      <c r="P14" s="44"/>
      <c r="Q14" s="5"/>
    </row>
    <row r="15" spans="1:17">
      <c r="A15" s="5"/>
      <c r="B15" s="46"/>
      <c r="C15" s="6" t="s">
        <v>200</v>
      </c>
      <c r="D15" s="2"/>
      <c r="E15" s="1"/>
      <c r="F15" s="7"/>
      <c r="G15" s="7"/>
      <c r="H15" s="7"/>
      <c r="I15" s="7"/>
      <c r="J15" s="7"/>
      <c r="K15" s="2"/>
      <c r="L15" s="7"/>
      <c r="M15" s="2"/>
      <c r="N15" s="7"/>
      <c r="O15" s="7"/>
      <c r="P15" s="44"/>
      <c r="Q15" s="5"/>
    </row>
    <row r="16" spans="1:17">
      <c r="A16" s="5"/>
      <c r="B16" s="46"/>
      <c r="C16" s="2" t="s">
        <v>201</v>
      </c>
      <c r="D16" s="2"/>
      <c r="E16" s="1"/>
      <c r="F16" s="7" t="e">
        <f t="shared" ref="F16:J16" si="10">F91/E91-1</f>
        <v>#DIV/0!</v>
      </c>
      <c r="G16" s="7" t="e">
        <f t="shared" si="10"/>
        <v>#DIV/0!</v>
      </c>
      <c r="H16" s="7">
        <f t="shared" si="10"/>
        <v>5.6208895600915465E-3</v>
      </c>
      <c r="I16" s="7">
        <f t="shared" si="10"/>
        <v>6.9055021756212254E-2</v>
      </c>
      <c r="J16" s="7">
        <f t="shared" si="10"/>
        <v>0.10449323540500566</v>
      </c>
      <c r="K16" s="2"/>
      <c r="L16" s="72" t="s">
        <v>202</v>
      </c>
      <c r="M16" s="2"/>
      <c r="N16" s="7">
        <f>N91/O91-1</f>
        <v>6.836294059823067E-2</v>
      </c>
      <c r="O16" s="72" t="s">
        <v>202</v>
      </c>
      <c r="P16" s="44"/>
      <c r="Q16" s="5"/>
    </row>
    <row r="17" spans="1:17">
      <c r="A17" s="5"/>
      <c r="B17" s="46"/>
      <c r="C17" s="2" t="s">
        <v>203</v>
      </c>
      <c r="D17" s="2"/>
      <c r="E17" s="1"/>
      <c r="F17" s="7" t="e">
        <f t="shared" ref="F17:J17" si="11">F147/E147-1</f>
        <v>#DIV/0!</v>
      </c>
      <c r="G17" s="7" t="e">
        <f t="shared" si="11"/>
        <v>#DIV/0!</v>
      </c>
      <c r="H17" s="7">
        <f t="shared" si="11"/>
        <v>1.5568324654336552E-2</v>
      </c>
      <c r="I17" s="7">
        <f t="shared" si="11"/>
        <v>0.10435931891719852</v>
      </c>
      <c r="J17" s="7">
        <f t="shared" si="11"/>
        <v>0.13845026957576345</v>
      </c>
      <c r="K17" s="2"/>
      <c r="L17" s="72" t="s">
        <v>202</v>
      </c>
      <c r="M17" s="2"/>
      <c r="N17" s="7">
        <f>N147/O147-1</f>
        <v>9.8523442773005954E-2</v>
      </c>
      <c r="O17" s="72" t="s">
        <v>202</v>
      </c>
      <c r="P17" s="44"/>
      <c r="Q17" s="5"/>
    </row>
    <row r="18" spans="1:17">
      <c r="A18" s="5"/>
      <c r="B18" s="46"/>
      <c r="C18" s="2" t="s">
        <v>204</v>
      </c>
      <c r="D18" s="2"/>
      <c r="E18" s="1"/>
      <c r="F18" s="7" t="e">
        <f t="shared" ref="F18:J18" si="12">F135/E135-1</f>
        <v>#DIV/0!</v>
      </c>
      <c r="G18" s="7" t="e">
        <f t="shared" si="12"/>
        <v>#DIV/0!</v>
      </c>
      <c r="H18" s="7">
        <f t="shared" si="12"/>
        <v>5.2130947154576557E-2</v>
      </c>
      <c r="I18" s="7">
        <f t="shared" si="12"/>
        <v>0.15593372877889133</v>
      </c>
      <c r="J18" s="7">
        <f t="shared" si="12"/>
        <v>0.1451119730471957</v>
      </c>
      <c r="K18" s="2"/>
      <c r="L18" s="72" t="s">
        <v>202</v>
      </c>
      <c r="M18" s="2"/>
      <c r="N18" s="7">
        <f>N135/O135-1</f>
        <v>8.9977055325749733E-2</v>
      </c>
      <c r="O18" s="72" t="s">
        <v>202</v>
      </c>
      <c r="P18" s="44"/>
      <c r="Q18" s="5"/>
    </row>
    <row r="19" spans="1:17">
      <c r="A19" s="5"/>
      <c r="B19" s="46"/>
      <c r="C19" s="2" t="s">
        <v>205</v>
      </c>
      <c r="D19" s="2"/>
      <c r="E19" s="1"/>
      <c r="F19" s="7" t="e">
        <f t="shared" ref="F19:J20" si="13">F137/E137-1</f>
        <v>#DIV/0!</v>
      </c>
      <c r="G19" s="7" t="e">
        <f t="shared" si="13"/>
        <v>#DIV/0!</v>
      </c>
      <c r="H19" s="7">
        <f t="shared" si="13"/>
        <v>7.2164948453608213E-2</v>
      </c>
      <c r="I19" s="7">
        <f t="shared" si="13"/>
        <v>0.17788461538461542</v>
      </c>
      <c r="J19" s="7">
        <f t="shared" si="13"/>
        <v>0.16326530612244894</v>
      </c>
      <c r="K19" s="2"/>
      <c r="L19" s="72" t="s">
        <v>202</v>
      </c>
      <c r="M19" s="2"/>
      <c r="N19" s="7">
        <f t="shared" ref="N19:N20" si="14">N137/O137-1</f>
        <v>0.12903225806451624</v>
      </c>
      <c r="O19" s="72" t="s">
        <v>202</v>
      </c>
      <c r="P19" s="44"/>
      <c r="Q19" s="5"/>
    </row>
    <row r="20" spans="1:17">
      <c r="A20" s="5"/>
      <c r="B20" s="46"/>
      <c r="C20" s="2" t="s">
        <v>206</v>
      </c>
      <c r="D20" s="2"/>
      <c r="E20" s="1"/>
      <c r="F20" s="7" t="e">
        <f t="shared" si="13"/>
        <v>#DIV/0!</v>
      </c>
      <c r="G20" s="7" t="e">
        <f t="shared" si="13"/>
        <v>#DIV/0!</v>
      </c>
      <c r="H20" s="7">
        <f t="shared" si="13"/>
        <v>7.4866310160427663E-2</v>
      </c>
      <c r="I20" s="7">
        <f t="shared" si="13"/>
        <v>0.17910447761194037</v>
      </c>
      <c r="J20" s="7">
        <f t="shared" si="13"/>
        <v>0.17299578059071719</v>
      </c>
      <c r="K20" s="2"/>
      <c r="L20" s="72" t="s">
        <v>202</v>
      </c>
      <c r="M20" s="2"/>
      <c r="N20" s="7">
        <f t="shared" si="14"/>
        <v>0.13744075829383884</v>
      </c>
      <c r="O20" s="72" t="s">
        <v>202</v>
      </c>
      <c r="P20" s="44"/>
      <c r="Q20" s="5"/>
    </row>
    <row r="21" spans="1:17">
      <c r="A21" s="5"/>
      <c r="B21" s="4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4"/>
      <c r="Q21" s="5"/>
    </row>
    <row r="22" spans="1:17">
      <c r="A22" s="5"/>
      <c r="B22" s="46"/>
      <c r="C22" s="6" t="s">
        <v>207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4"/>
      <c r="Q22" s="5"/>
    </row>
    <row r="23" spans="1:17">
      <c r="A23" s="5"/>
      <c r="B23" s="46"/>
      <c r="C23" s="2" t="s">
        <v>208</v>
      </c>
      <c r="D23" s="2"/>
      <c r="E23" s="1"/>
      <c r="F23" s="7" t="e">
        <f t="shared" ref="F23:J23" si="15">F135/AVERAGE(E171:F171)</f>
        <v>#DIV/0!</v>
      </c>
      <c r="G23" s="7" t="e">
        <f t="shared" si="15"/>
        <v>#DIV/0!</v>
      </c>
      <c r="H23" s="7">
        <f t="shared" si="15"/>
        <v>0.47504853482166975</v>
      </c>
      <c r="I23" s="7">
        <f t="shared" si="15"/>
        <v>0.2595081093988208</v>
      </c>
      <c r="J23" s="7">
        <f t="shared" si="15"/>
        <v>0.29049246144536994</v>
      </c>
      <c r="K23" s="2"/>
      <c r="L23" s="7">
        <f>L135/AVERAGE(N171:O171)</f>
        <v>0.28736613037109171</v>
      </c>
      <c r="M23" s="2"/>
      <c r="N23" s="25" t="s">
        <v>202</v>
      </c>
      <c r="O23" s="25" t="s">
        <v>202</v>
      </c>
      <c r="P23" s="44"/>
      <c r="Q23" s="5"/>
    </row>
    <row r="24" spans="1:17">
      <c r="A24" s="5"/>
      <c r="B24" s="46"/>
      <c r="C24" s="2" t="s">
        <v>209</v>
      </c>
      <c r="D24" s="2"/>
      <c r="E24" s="1"/>
      <c r="F24" s="7" t="e">
        <f t="shared" ref="F24:J24" si="16">F152/AVERAGE(E173:F173)</f>
        <v>#DIV/0!</v>
      </c>
      <c r="G24" s="7" t="e">
        <f t="shared" si="16"/>
        <v>#DIV/0!</v>
      </c>
      <c r="H24" s="7">
        <f t="shared" si="16"/>
        <v>0.36788399777064257</v>
      </c>
      <c r="I24" s="7">
        <f t="shared" si="16"/>
        <v>0.20165948662392119</v>
      </c>
      <c r="J24" s="7">
        <f t="shared" si="16"/>
        <v>0.20635987264958611</v>
      </c>
      <c r="K24" s="2"/>
      <c r="L24" s="7">
        <f>L152/AVERAGE(N173:O173)</f>
        <v>0.20543824170296279</v>
      </c>
      <c r="M24" s="2"/>
      <c r="N24" s="25" t="s">
        <v>202</v>
      </c>
      <c r="O24" s="25" t="s">
        <v>202</v>
      </c>
      <c r="P24" s="44"/>
      <c r="Q24" s="5"/>
    </row>
    <row r="25" spans="1:17">
      <c r="A25" s="5"/>
      <c r="B25" s="46"/>
      <c r="C25" s="2" t="s">
        <v>210</v>
      </c>
      <c r="D25" s="2"/>
      <c r="E25" s="1"/>
      <c r="F25" s="7" t="e">
        <f t="shared" ref="F25:J25" si="17">F135/AVERAGE(E167:F167)</f>
        <v>#DIV/0!</v>
      </c>
      <c r="G25" s="7" t="e">
        <f t="shared" si="17"/>
        <v>#DIV/0!</v>
      </c>
      <c r="H25" s="7">
        <f t="shared" si="17"/>
        <v>0.30233993422606792</v>
      </c>
      <c r="I25" s="7">
        <f t="shared" si="17"/>
        <v>0.16566383552279426</v>
      </c>
      <c r="J25" s="7">
        <f t="shared" si="17"/>
        <v>0.16783145690933102</v>
      </c>
      <c r="K25" s="2"/>
      <c r="L25" s="7">
        <f>L135/AVERAGE(N167:O167)</f>
        <v>0.16767884414923276</v>
      </c>
      <c r="M25" s="2"/>
      <c r="N25" s="25" t="s">
        <v>202</v>
      </c>
      <c r="O25" s="25" t="s">
        <v>202</v>
      </c>
      <c r="P25" s="44"/>
      <c r="Q25" s="5"/>
    </row>
    <row r="26" spans="1:17">
      <c r="A26" s="5"/>
      <c r="B26" s="4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4"/>
      <c r="Q26" s="5"/>
    </row>
    <row r="27" spans="1:17">
      <c r="A27" s="5"/>
      <c r="B27" s="46"/>
      <c r="C27" s="6" t="s">
        <v>211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4"/>
      <c r="Q27" s="5"/>
    </row>
    <row r="28" spans="1:17">
      <c r="A28" s="5"/>
      <c r="B28" s="46"/>
      <c r="C28" s="2" t="s">
        <v>212</v>
      </c>
      <c r="D28" s="2"/>
      <c r="E28" s="1"/>
      <c r="F28" s="15" t="e">
        <f t="shared" ref="F28:J28" si="18">F92/AVERAGE(E161:F161)</f>
        <v>#DIV/0!</v>
      </c>
      <c r="G28" s="15" t="e">
        <f t="shared" si="18"/>
        <v>#DIV/0!</v>
      </c>
      <c r="H28" s="15">
        <f t="shared" si="18"/>
        <v>9.1528548788770667</v>
      </c>
      <c r="I28" s="15">
        <f t="shared" si="18"/>
        <v>4.4040871134236914</v>
      </c>
      <c r="J28" s="15">
        <f t="shared" si="18"/>
        <v>4.3848128620911631</v>
      </c>
      <c r="K28" s="2"/>
      <c r="L28" s="15">
        <f>L92/AVERAGE(N161:O161)</f>
        <v>4.1601309830403661</v>
      </c>
      <c r="M28" s="2"/>
      <c r="N28" s="25" t="s">
        <v>202</v>
      </c>
      <c r="O28" s="25" t="s">
        <v>202</v>
      </c>
      <c r="P28" s="44"/>
      <c r="Q28" s="5"/>
    </row>
    <row r="29" spans="1:17">
      <c r="A29" s="5"/>
      <c r="B29" s="46"/>
      <c r="C29" s="2" t="s">
        <v>213</v>
      </c>
      <c r="D29" s="2"/>
      <c r="E29" s="1"/>
      <c r="F29" s="15" t="e">
        <f t="shared" ref="F29:J29" si="19">F91/AVERAGE(E160:F160)</f>
        <v>#DIV/0!</v>
      </c>
      <c r="G29" s="15" t="e">
        <f t="shared" si="19"/>
        <v>#DIV/0!</v>
      </c>
      <c r="H29" s="15">
        <f t="shared" si="19"/>
        <v>17.933209969854136</v>
      </c>
      <c r="I29" s="15">
        <f t="shared" si="19"/>
        <v>9.3831036579402767</v>
      </c>
      <c r="J29" s="15">
        <f t="shared" si="19"/>
        <v>9.325928335023244</v>
      </c>
      <c r="K29" s="2"/>
      <c r="L29" s="15">
        <f>L91/AVERAGE(N160:O160)</f>
        <v>9.2726377774641051</v>
      </c>
      <c r="M29" s="2"/>
      <c r="N29" s="25" t="s">
        <v>202</v>
      </c>
      <c r="O29" s="25" t="s">
        <v>202</v>
      </c>
      <c r="P29" s="44"/>
      <c r="Q29" s="5"/>
    </row>
    <row r="30" spans="1:17">
      <c r="A30" s="5"/>
      <c r="B30" s="46"/>
      <c r="C30" s="2" t="s">
        <v>214</v>
      </c>
      <c r="D30" s="2"/>
      <c r="E30" s="1"/>
      <c r="F30" s="15" t="e">
        <f t="shared" ref="F30:J30" si="20">F91/AVERAGE(E167:F167)</f>
        <v>#DIV/0!</v>
      </c>
      <c r="G30" s="15" t="e">
        <f t="shared" si="20"/>
        <v>#DIV/0!</v>
      </c>
      <c r="H30" s="15">
        <f t="shared" si="20"/>
        <v>2.5530848073100838</v>
      </c>
      <c r="I30" s="15">
        <f t="shared" si="20"/>
        <v>1.2937922964041717</v>
      </c>
      <c r="J30" s="15">
        <f t="shared" si="20"/>
        <v>1.264227747699898</v>
      </c>
      <c r="K30" s="2"/>
      <c r="L30" s="15">
        <f>L91/AVERAGE(N167:O167)</f>
        <v>1.2421526750866645</v>
      </c>
      <c r="M30" s="2"/>
      <c r="N30" s="25" t="s">
        <v>202</v>
      </c>
      <c r="O30" s="25" t="s">
        <v>202</v>
      </c>
      <c r="P30" s="44"/>
      <c r="Q30" s="5"/>
    </row>
    <row r="31" spans="1:17">
      <c r="A31" s="5"/>
      <c r="B31" s="46"/>
      <c r="C31" s="2" t="s">
        <v>215</v>
      </c>
      <c r="D31" s="2"/>
      <c r="E31" s="1"/>
      <c r="F31" s="15" t="e">
        <f t="shared" ref="F31:J31" si="21">F91/AVERAGE(E158:F158)</f>
        <v>#DIV/0!</v>
      </c>
      <c r="G31" s="15" t="e">
        <f t="shared" si="21"/>
        <v>#DIV/0!</v>
      </c>
      <c r="H31" s="15">
        <f t="shared" si="21"/>
        <v>19.341110111685779</v>
      </c>
      <c r="I31" s="15">
        <f t="shared" si="21"/>
        <v>8.370349298103875</v>
      </c>
      <c r="J31" s="15">
        <f t="shared" si="21"/>
        <v>7.1517209002083275</v>
      </c>
      <c r="K31" s="15"/>
      <c r="L31" s="15">
        <f>L91/AVERAGE(N158:O158)</f>
        <v>6.3582717029830746</v>
      </c>
      <c r="M31" s="2"/>
      <c r="N31" s="25" t="s">
        <v>202</v>
      </c>
      <c r="O31" s="25" t="s">
        <v>202</v>
      </c>
      <c r="P31" s="44"/>
      <c r="Q31" s="5"/>
    </row>
    <row r="32" spans="1:17">
      <c r="A32" s="5"/>
      <c r="B32" s="46"/>
      <c r="C32" s="2" t="s">
        <v>216</v>
      </c>
      <c r="D32" s="2"/>
      <c r="E32" s="1"/>
      <c r="F32" s="15" t="e">
        <f t="shared" ref="F32:J32" si="22">F91/AVERAGE(E163:F163)</f>
        <v>#DIV/0!</v>
      </c>
      <c r="G32" s="15" t="e">
        <f t="shared" si="22"/>
        <v>#DIV/0!</v>
      </c>
      <c r="H32" s="15">
        <f t="shared" si="22"/>
        <v>10.323977473917958</v>
      </c>
      <c r="I32" s="15">
        <f t="shared" si="22"/>
        <v>5.4940087783285323</v>
      </c>
      <c r="J32" s="15">
        <f t="shared" si="22"/>
        <v>5.8240534095416505</v>
      </c>
      <c r="K32" s="15"/>
      <c r="L32" s="15">
        <f>L91/AVERAGE(N163:O163)</f>
        <v>5.7507558803789838</v>
      </c>
      <c r="M32" s="2"/>
      <c r="N32" s="25" t="s">
        <v>202</v>
      </c>
      <c r="O32" s="25" t="s">
        <v>202</v>
      </c>
      <c r="P32" s="44"/>
      <c r="Q32" s="5"/>
    </row>
    <row r="33" spans="1:17">
      <c r="A33" s="5"/>
      <c r="B33" s="46"/>
      <c r="C33" s="2" t="s">
        <v>217</v>
      </c>
      <c r="D33" s="2"/>
      <c r="E33" s="1"/>
      <c r="F33" s="15" t="e">
        <f t="shared" ref="F33:J33" si="23">F91/AVERAGE(E171:F171)</f>
        <v>#DIV/0!</v>
      </c>
      <c r="G33" s="15" t="e">
        <f t="shared" si="23"/>
        <v>#DIV/0!</v>
      </c>
      <c r="H33" s="15">
        <f t="shared" si="23"/>
        <v>4.0115084369941254</v>
      </c>
      <c r="I33" s="15">
        <f t="shared" si="23"/>
        <v>2.026692136730158</v>
      </c>
      <c r="J33" s="15">
        <f t="shared" si="23"/>
        <v>2.1881990243061602</v>
      </c>
      <c r="K33" s="15"/>
      <c r="L33" s="15">
        <f>L91/AVERAGE(N171:O171)</f>
        <v>2.128787381502165</v>
      </c>
      <c r="M33" s="2"/>
      <c r="N33" s="25" t="s">
        <v>202</v>
      </c>
      <c r="O33" s="25" t="s">
        <v>202</v>
      </c>
      <c r="P33" s="44"/>
      <c r="Q33" s="5"/>
    </row>
    <row r="34" spans="1:17">
      <c r="A34" s="5"/>
      <c r="B34" s="46"/>
      <c r="C34" s="2" t="s">
        <v>218</v>
      </c>
      <c r="D34" s="2"/>
      <c r="E34" s="1"/>
      <c r="F34" s="15" t="e">
        <f t="shared" ref="F34:J34" si="24">F91/AVERAGE(E173:F173)</f>
        <v>#DIV/0!</v>
      </c>
      <c r="G34" s="15" t="e">
        <f t="shared" si="24"/>
        <v>#DIV/0!</v>
      </c>
      <c r="H34" s="15">
        <f t="shared" si="24"/>
        <v>3.07258288988948</v>
      </c>
      <c r="I34" s="15">
        <f t="shared" si="24"/>
        <v>1.5609778180812452</v>
      </c>
      <c r="J34" s="15">
        <f t="shared" si="24"/>
        <v>1.5428923383885764</v>
      </c>
      <c r="K34" s="15"/>
      <c r="L34" s="15">
        <f>L91/AVERAGE(N173:O173)</f>
        <v>1.5086591787294532</v>
      </c>
      <c r="M34" s="2"/>
      <c r="N34" s="25" t="s">
        <v>202</v>
      </c>
      <c r="O34" s="25" t="s">
        <v>202</v>
      </c>
      <c r="P34" s="44"/>
      <c r="Q34" s="5"/>
    </row>
    <row r="35" spans="1:17">
      <c r="A35" s="5"/>
      <c r="B35" s="46"/>
      <c r="C35" s="2" t="s">
        <v>219</v>
      </c>
      <c r="D35" s="2"/>
      <c r="E35" s="1"/>
      <c r="F35" s="15" t="e">
        <f t="shared" ref="F35:J35" si="25">F91/AVERAGE(E160:F160)</f>
        <v>#DIV/0!</v>
      </c>
      <c r="G35" s="15" t="e">
        <f t="shared" si="25"/>
        <v>#DIV/0!</v>
      </c>
      <c r="H35" s="15">
        <f t="shared" si="25"/>
        <v>17.933209969854136</v>
      </c>
      <c r="I35" s="15">
        <f t="shared" si="25"/>
        <v>9.3831036579402767</v>
      </c>
      <c r="J35" s="15">
        <f t="shared" si="25"/>
        <v>9.325928335023244</v>
      </c>
      <c r="K35" s="15"/>
      <c r="L35" s="15">
        <f>L91/AVERAGE(N160:O160)</f>
        <v>9.2726377774641051</v>
      </c>
      <c r="M35" s="2"/>
      <c r="N35" s="25" t="s">
        <v>202</v>
      </c>
      <c r="O35" s="25" t="s">
        <v>202</v>
      </c>
      <c r="P35" s="44"/>
      <c r="Q35" s="5"/>
    </row>
    <row r="36" spans="1:17">
      <c r="A36" s="5"/>
      <c r="B36" s="46"/>
      <c r="C36" s="2" t="s">
        <v>220</v>
      </c>
      <c r="D36" s="2"/>
      <c r="E36" s="1"/>
      <c r="F36" s="15" t="e">
        <f t="shared" ref="F36:J36" si="26">F91/AVERAGE(E161:F161)</f>
        <v>#DIV/0!</v>
      </c>
      <c r="G36" s="15" t="e">
        <f t="shared" si="26"/>
        <v>#DIV/0!</v>
      </c>
      <c r="H36" s="15">
        <f t="shared" si="26"/>
        <v>18.693574824541543</v>
      </c>
      <c r="I36" s="15">
        <f t="shared" si="26"/>
        <v>9.2601401535814691</v>
      </c>
      <c r="J36" s="15">
        <f t="shared" si="26"/>
        <v>9.3391855439413902</v>
      </c>
      <c r="K36" s="15"/>
      <c r="L36" s="15">
        <f>L91/AVERAGE(N161:O161)</f>
        <v>9.0015775586138567</v>
      </c>
      <c r="M36" s="2"/>
      <c r="N36" s="25" t="s">
        <v>202</v>
      </c>
      <c r="O36" s="25" t="s">
        <v>202</v>
      </c>
      <c r="P36" s="44"/>
      <c r="Q36" s="5"/>
    </row>
    <row r="37" spans="1:17">
      <c r="A37" s="5"/>
      <c r="B37" s="46"/>
      <c r="C37" s="2" t="s">
        <v>221</v>
      </c>
      <c r="D37" s="2"/>
      <c r="E37" s="1"/>
      <c r="F37" s="15" t="e">
        <f t="shared" ref="F37:J37" si="27">F91/AVERAGE(E167:F167)</f>
        <v>#DIV/0!</v>
      </c>
      <c r="G37" s="15" t="e">
        <f t="shared" si="27"/>
        <v>#DIV/0!</v>
      </c>
      <c r="H37" s="15">
        <f t="shared" si="27"/>
        <v>2.5530848073100838</v>
      </c>
      <c r="I37" s="15">
        <f t="shared" si="27"/>
        <v>1.2937922964041717</v>
      </c>
      <c r="J37" s="15">
        <f t="shared" si="27"/>
        <v>1.264227747699898</v>
      </c>
      <c r="K37" s="15"/>
      <c r="L37" s="15">
        <f>L91/AVERAGE(N167:O167)</f>
        <v>1.2421526750866645</v>
      </c>
      <c r="M37" s="2"/>
      <c r="N37" s="25" t="s">
        <v>202</v>
      </c>
      <c r="O37" s="25" t="s">
        <v>202</v>
      </c>
      <c r="P37" s="44"/>
      <c r="Q37" s="5"/>
    </row>
    <row r="38" spans="1:17">
      <c r="A38" s="5"/>
      <c r="B38" s="4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4"/>
      <c r="Q38" s="5"/>
    </row>
    <row r="39" spans="1:17">
      <c r="A39" s="5"/>
      <c r="B39" s="46"/>
      <c r="C39" s="6" t="s">
        <v>222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4"/>
      <c r="Q39" s="5"/>
    </row>
    <row r="40" spans="1:17">
      <c r="A40" s="5"/>
      <c r="B40" s="46"/>
      <c r="C40" s="2" t="s">
        <v>223</v>
      </c>
      <c r="D40" s="2"/>
      <c r="E40" s="1"/>
      <c r="F40" s="50" t="e">
        <f t="shared" ref="F40:J40" si="28">(F158+F159+F160)/F169</f>
        <v>#DIV/0!</v>
      </c>
      <c r="G40" s="50" t="e">
        <f t="shared" si="28"/>
        <v>#DIV/0!</v>
      </c>
      <c r="H40" s="50">
        <f t="shared" si="28"/>
        <v>0.86551179259085853</v>
      </c>
      <c r="I40" s="50">
        <f t="shared" si="28"/>
        <v>0.97153048626504668</v>
      </c>
      <c r="J40" s="50">
        <f t="shared" si="28"/>
        <v>0.74430219809146236</v>
      </c>
      <c r="K40" s="2"/>
      <c r="L40" s="50">
        <f>(L158+L159+L160)/L169</f>
        <v>0.87247442562871835</v>
      </c>
      <c r="M40" s="2"/>
      <c r="N40" s="25" t="s">
        <v>202</v>
      </c>
      <c r="O40" s="25" t="s">
        <v>202</v>
      </c>
      <c r="P40" s="44"/>
      <c r="Q40" s="5"/>
    </row>
    <row r="41" spans="1:17">
      <c r="A41" s="5"/>
      <c r="B41" s="46"/>
      <c r="C41" s="2" t="s">
        <v>224</v>
      </c>
      <c r="D41" s="2"/>
      <c r="E41" s="1"/>
      <c r="F41" s="15" t="e">
        <f t="shared" ref="F41:J41" si="29">F162/F169</f>
        <v>#DIV/0!</v>
      </c>
      <c r="G41" s="15" t="e">
        <f t="shared" si="29"/>
        <v>#DIV/0!</v>
      </c>
      <c r="H41" s="15">
        <f t="shared" si="29"/>
        <v>1.4683209457482296</v>
      </c>
      <c r="I41" s="15">
        <f t="shared" si="29"/>
        <v>1.615473919021297</v>
      </c>
      <c r="J41" s="15">
        <f t="shared" si="29"/>
        <v>1.1999363668201035</v>
      </c>
      <c r="K41" s="2"/>
      <c r="L41" s="15">
        <f>L162/L169</f>
        <v>1.3725609961379934</v>
      </c>
      <c r="M41" s="2"/>
      <c r="N41" s="25" t="s">
        <v>202</v>
      </c>
      <c r="O41" s="25" t="s">
        <v>202</v>
      </c>
      <c r="P41" s="44"/>
      <c r="Q41" s="5"/>
    </row>
    <row r="42" spans="1:17">
      <c r="A42" s="5"/>
      <c r="B42" s="4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4"/>
      <c r="Q42" s="5"/>
    </row>
    <row r="43" spans="1:17">
      <c r="A43" s="5"/>
      <c r="B43" s="46"/>
      <c r="C43" s="6" t="s">
        <v>225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44"/>
      <c r="Q43" s="5"/>
    </row>
    <row r="44" spans="1:17">
      <c r="A44" s="5"/>
      <c r="B44" s="46"/>
      <c r="C44" s="2" t="s">
        <v>226</v>
      </c>
      <c r="D44" s="2"/>
      <c r="E44" s="1"/>
      <c r="F44" s="15" t="e">
        <f t="shared" ref="F44:J44" si="30">F174/F147</f>
        <v>#DIV/0!</v>
      </c>
      <c r="G44" s="15">
        <f t="shared" si="30"/>
        <v>10.082348356976118</v>
      </c>
      <c r="H44" s="15">
        <f t="shared" si="30"/>
        <v>14.412932528245841</v>
      </c>
      <c r="I44" s="15">
        <f t="shared" si="30"/>
        <v>16.40685318827876</v>
      </c>
      <c r="J44" s="15">
        <f t="shared" si="30"/>
        <v>15.971312287511381</v>
      </c>
      <c r="K44" s="2"/>
      <c r="L44" s="15">
        <f>L174/L147</f>
        <v>18.328441906331872</v>
      </c>
      <c r="M44" s="2"/>
      <c r="N44" s="25" t="s">
        <v>202</v>
      </c>
      <c r="O44" s="25" t="s">
        <v>202</v>
      </c>
      <c r="P44" s="44"/>
      <c r="Q44" s="5"/>
    </row>
    <row r="45" spans="1:17">
      <c r="A45" s="5"/>
      <c r="B45" s="46"/>
      <c r="C45" s="2" t="s">
        <v>227</v>
      </c>
      <c r="D45" s="2"/>
      <c r="E45" s="1"/>
      <c r="F45" s="15" t="e">
        <f t="shared" ref="F45:J45" si="31">F174/F91</f>
        <v>#DIV/0!</v>
      </c>
      <c r="G45" s="15">
        <f t="shared" si="31"/>
        <v>2.188282671603254</v>
      </c>
      <c r="H45" s="15">
        <f t="shared" si="31"/>
        <v>3.1591404673298333</v>
      </c>
      <c r="I45" s="15">
        <f t="shared" si="31"/>
        <v>3.7149435377454254</v>
      </c>
      <c r="J45" s="15">
        <f t="shared" si="31"/>
        <v>3.7275075429416362</v>
      </c>
      <c r="K45" s="2"/>
      <c r="L45" s="15">
        <f>L174/L91</f>
        <v>4.3744848754997072</v>
      </c>
      <c r="M45" s="2"/>
      <c r="N45" s="25" t="s">
        <v>202</v>
      </c>
      <c r="O45" s="25" t="s">
        <v>202</v>
      </c>
      <c r="P45" s="44"/>
      <c r="Q45" s="5"/>
    </row>
    <row r="46" spans="1:17">
      <c r="A46" s="5"/>
      <c r="B46" s="46"/>
      <c r="C46" s="2" t="s">
        <v>228</v>
      </c>
      <c r="D46" s="2"/>
      <c r="E46" s="1"/>
      <c r="F46" s="15" t="e">
        <f t="shared" ref="F46:J46" si="32">F154/F171</f>
        <v>#DIV/0!</v>
      </c>
      <c r="G46" s="15" t="e">
        <f t="shared" si="32"/>
        <v>#DIV/0!</v>
      </c>
      <c r="H46" s="15">
        <f t="shared" si="32"/>
        <v>6.3031194432730455</v>
      </c>
      <c r="I46" s="15">
        <f t="shared" si="32"/>
        <v>7.1788444681262309</v>
      </c>
      <c r="J46" s="15">
        <f t="shared" si="32"/>
        <v>8.3028309114462182</v>
      </c>
      <c r="K46" s="2"/>
      <c r="L46" s="15">
        <f>L154/L171</f>
        <v>9.0528059138348436</v>
      </c>
      <c r="M46" s="2"/>
      <c r="N46" s="25" t="s">
        <v>202</v>
      </c>
      <c r="O46" s="25" t="s">
        <v>202</v>
      </c>
      <c r="P46" s="44"/>
      <c r="Q46" s="5"/>
    </row>
    <row r="47" spans="1:17">
      <c r="A47" s="5"/>
      <c r="B47" s="46"/>
      <c r="C47" s="2" t="s">
        <v>229</v>
      </c>
      <c r="D47" s="2"/>
      <c r="E47" s="1"/>
      <c r="F47" s="15" t="e">
        <f t="shared" ref="F47:J47" si="33">F154/F172</f>
        <v>#DIV/0!</v>
      </c>
      <c r="G47" s="15" t="e">
        <f t="shared" si="33"/>
        <v>#DIV/0!</v>
      </c>
      <c r="H47" s="15">
        <f t="shared" si="33"/>
        <v>10.741083959505509</v>
      </c>
      <c r="I47" s="15">
        <f t="shared" si="33"/>
        <v>11.159946564451555</v>
      </c>
      <c r="J47" s="15">
        <f t="shared" si="33"/>
        <v>15.045468845500277</v>
      </c>
      <c r="K47" s="2"/>
      <c r="L47" s="15">
        <f>L154/L172</f>
        <v>14.728775312336982</v>
      </c>
      <c r="M47" s="2"/>
      <c r="N47" s="25" t="s">
        <v>202</v>
      </c>
      <c r="O47" s="25" t="s">
        <v>202</v>
      </c>
      <c r="P47" s="44"/>
      <c r="Q47" s="5"/>
    </row>
    <row r="48" spans="1:17">
      <c r="A48" s="5"/>
      <c r="B48" s="46"/>
      <c r="C48" s="2" t="s">
        <v>230</v>
      </c>
      <c r="D48" s="2"/>
      <c r="E48" s="1"/>
      <c r="F48" s="15" t="e">
        <f t="shared" ref="F48:J48" si="34">F154/F135</f>
        <v>#DIV/0!</v>
      </c>
      <c r="G48" s="15">
        <f t="shared" si="34"/>
        <v>19.333418726166187</v>
      </c>
      <c r="H48" s="15">
        <f t="shared" si="34"/>
        <v>26.536738801390882</v>
      </c>
      <c r="I48" s="15">
        <f t="shared" si="34"/>
        <v>29.180048554684181</v>
      </c>
      <c r="J48" s="15">
        <f t="shared" si="34"/>
        <v>27.691824014438822</v>
      </c>
      <c r="K48" s="2"/>
      <c r="L48" s="15">
        <f>L154/L135</f>
        <v>32.328981685490071</v>
      </c>
      <c r="M48" s="2"/>
      <c r="N48" s="25" t="s">
        <v>202</v>
      </c>
      <c r="O48" s="25" t="s">
        <v>202</v>
      </c>
      <c r="P48" s="44"/>
      <c r="Q48" s="5"/>
    </row>
    <row r="49" spans="1:17">
      <c r="A49" s="5"/>
      <c r="B49" s="4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44"/>
      <c r="Q49" s="5"/>
    </row>
    <row r="50" spans="1:17">
      <c r="A50" s="5"/>
      <c r="B50" s="46"/>
      <c r="C50" s="6" t="s">
        <v>231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44"/>
      <c r="Q50" s="5"/>
    </row>
    <row r="51" spans="1:17">
      <c r="A51" s="5"/>
      <c r="B51" s="46"/>
      <c r="C51" s="90" t="s">
        <v>232</v>
      </c>
      <c r="D51" s="2"/>
      <c r="E51" s="1"/>
      <c r="F51" s="15" t="e">
        <f t="shared" ref="F51:J51" si="35">F168/F147</f>
        <v>#DIV/0!</v>
      </c>
      <c r="G51" s="15">
        <f t="shared" si="35"/>
        <v>0</v>
      </c>
      <c r="H51" s="15">
        <f t="shared" si="35"/>
        <v>0.52868345209257916</v>
      </c>
      <c r="I51" s="15">
        <f t="shared" si="35"/>
        <v>0.51978690105949077</v>
      </c>
      <c r="J51" s="15">
        <f t="shared" si="35"/>
        <v>0.85757329648732361</v>
      </c>
      <c r="K51" s="2"/>
      <c r="L51" s="15">
        <f>L168/L147</f>
        <v>0.7619570941227648</v>
      </c>
      <c r="M51" s="2"/>
      <c r="N51" s="25" t="s">
        <v>202</v>
      </c>
      <c r="O51" s="25" t="s">
        <v>202</v>
      </c>
      <c r="P51" s="44"/>
      <c r="Q51" s="5"/>
    </row>
    <row r="52" spans="1:17">
      <c r="A52" s="5"/>
      <c r="B52" s="46"/>
      <c r="C52" s="90" t="s">
        <v>233</v>
      </c>
      <c r="D52" s="2"/>
      <c r="E52" s="1"/>
      <c r="F52" s="15" t="e">
        <f t="shared" ref="F52:J52" si="36">F170/F147</f>
        <v>#DIV/0!</v>
      </c>
      <c r="G52" s="15">
        <f t="shared" si="36"/>
        <v>0</v>
      </c>
      <c r="H52" s="15">
        <f t="shared" si="36"/>
        <v>1.892338702547872E-2</v>
      </c>
      <c r="I52" s="15">
        <f t="shared" si="36"/>
        <v>1.3680919959813799E-2</v>
      </c>
      <c r="J52" s="15">
        <f t="shared" si="36"/>
        <v>8.7931173904024582E-3</v>
      </c>
      <c r="K52" s="2"/>
      <c r="L52" s="15">
        <f>L170/L147</f>
        <v>5.8088761983260233E-3</v>
      </c>
      <c r="M52" s="2"/>
      <c r="N52" s="25" t="s">
        <v>202</v>
      </c>
      <c r="O52" s="25" t="s">
        <v>202</v>
      </c>
      <c r="P52" s="44"/>
      <c r="Q52" s="5"/>
    </row>
    <row r="53" spans="1:17">
      <c r="A53" s="5"/>
      <c r="B53" s="46"/>
      <c r="C53" s="90" t="s">
        <v>234</v>
      </c>
      <c r="D53" s="2"/>
      <c r="E53" s="1"/>
      <c r="F53" s="15" t="e">
        <f t="shared" ref="F53:J53" si="37">(F168+F170)/F147</f>
        <v>#DIV/0!</v>
      </c>
      <c r="G53" s="15">
        <f t="shared" si="37"/>
        <v>0</v>
      </c>
      <c r="H53" s="15">
        <f t="shared" si="37"/>
        <v>0.54760683911805785</v>
      </c>
      <c r="I53" s="15">
        <f t="shared" si="37"/>
        <v>0.53346782101930457</v>
      </c>
      <c r="J53" s="15">
        <f t="shared" si="37"/>
        <v>0.86636641387772606</v>
      </c>
      <c r="K53" s="2"/>
      <c r="L53" s="15">
        <f>(L168+L170)/L147</f>
        <v>0.76776597032109084</v>
      </c>
      <c r="M53" s="2"/>
      <c r="N53" s="25" t="s">
        <v>202</v>
      </c>
      <c r="O53" s="25" t="s">
        <v>202</v>
      </c>
      <c r="P53" s="44"/>
      <c r="Q53" s="5"/>
    </row>
    <row r="54" spans="1:17">
      <c r="A54" s="5"/>
      <c r="B54" s="46"/>
      <c r="C54" s="2" t="s">
        <v>235</v>
      </c>
      <c r="D54" s="2"/>
      <c r="E54" s="1"/>
      <c r="F54" s="15" t="e">
        <f t="shared" ref="F54:J54" si="38">(F168+F170)/F171</f>
        <v>#DIV/0!</v>
      </c>
      <c r="G54" s="15" t="e">
        <f t="shared" si="38"/>
        <v>#DIV/0!</v>
      </c>
      <c r="H54" s="15">
        <f t="shared" si="38"/>
        <v>0.24074826217160047</v>
      </c>
      <c r="I54" s="15">
        <f t="shared" si="38"/>
        <v>0.23208150713675013</v>
      </c>
      <c r="J54" s="15">
        <f t="shared" si="38"/>
        <v>0.45667382638395976</v>
      </c>
      <c r="K54" s="2"/>
      <c r="L54" s="15">
        <f>(L168+L170)/L171</f>
        <v>0.3801177261207867</v>
      </c>
      <c r="M54" s="2"/>
      <c r="N54" s="25" t="s">
        <v>202</v>
      </c>
      <c r="O54" s="25" t="s">
        <v>202</v>
      </c>
      <c r="P54" s="44"/>
      <c r="Q54" s="5"/>
    </row>
    <row r="55" spans="1:17">
      <c r="A55" s="5"/>
      <c r="B55" s="46"/>
      <c r="C55" s="2" t="s">
        <v>236</v>
      </c>
      <c r="D55" s="2"/>
      <c r="E55" s="1"/>
      <c r="F55" s="15" t="e">
        <f t="shared" ref="F55:J55" si="39">(F168+F170)/F173</f>
        <v>#DIV/0!</v>
      </c>
      <c r="G55" s="15" t="e">
        <f t="shared" si="39"/>
        <v>#DIV/0!</v>
      </c>
      <c r="H55" s="15">
        <f t="shared" si="39"/>
        <v>0.18439921110408217</v>
      </c>
      <c r="I55" s="15">
        <f t="shared" si="39"/>
        <v>0.17964830555308439</v>
      </c>
      <c r="J55" s="15">
        <f t="shared" si="39"/>
        <v>0.29410683509736801</v>
      </c>
      <c r="K55" s="2"/>
      <c r="L55" s="15">
        <f>(L168+L170)/L173</f>
        <v>0.25781990521327014</v>
      </c>
      <c r="M55" s="2"/>
      <c r="N55" s="25" t="s">
        <v>202</v>
      </c>
      <c r="O55" s="25" t="s">
        <v>202</v>
      </c>
      <c r="P55" s="44"/>
      <c r="Q55" s="5"/>
    </row>
    <row r="56" spans="1:17">
      <c r="A56" s="5"/>
      <c r="B56" s="4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4"/>
      <c r="Q56" s="5"/>
    </row>
    <row r="57" spans="1:17">
      <c r="A57" s="5"/>
      <c r="B57" s="46"/>
      <c r="C57" s="6" t="s">
        <v>237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4"/>
      <c r="Q57" s="5"/>
    </row>
    <row r="58" spans="1:17">
      <c r="A58" s="5"/>
      <c r="B58" s="46"/>
      <c r="C58" s="2" t="s">
        <v>238</v>
      </c>
      <c r="D58" s="2"/>
      <c r="E58" s="1"/>
      <c r="F58" s="54" t="str">
        <f t="shared" ref="F58:J58" si="40">IFERROR(F147/-F116,"NA")</f>
        <v>NA</v>
      </c>
      <c r="G58" s="54">
        <f t="shared" si="40"/>
        <v>48.542166049248202</v>
      </c>
      <c r="H58" s="54">
        <f t="shared" si="40"/>
        <v>118.07306889352819</v>
      </c>
      <c r="I58" s="54">
        <f t="shared" si="40"/>
        <v>103.45217391304348</v>
      </c>
      <c r="J58" s="54">
        <f t="shared" si="40"/>
        <v>80.188046236255985</v>
      </c>
      <c r="K58" s="2"/>
      <c r="L58" s="54">
        <f>IFERROR(L147/-L116,"NA")</f>
        <v>74.552304316020482</v>
      </c>
      <c r="M58" s="2"/>
      <c r="N58" s="25" t="s">
        <v>202</v>
      </c>
      <c r="O58" s="25" t="s">
        <v>202</v>
      </c>
      <c r="P58" s="44"/>
      <c r="Q58" s="5"/>
    </row>
    <row r="59" spans="1:17">
      <c r="A59" s="5"/>
      <c r="B59" s="46"/>
      <c r="C59" s="2" t="s">
        <v>239</v>
      </c>
      <c r="D59" s="2"/>
      <c r="E59" s="1"/>
      <c r="F59" s="54" t="str">
        <f t="shared" ref="F59:J59" si="41">IFERROR(F150/-F116,"NA")</f>
        <v>NA</v>
      </c>
      <c r="G59" s="54">
        <f t="shared" si="41"/>
        <v>38.085857485290916</v>
      </c>
      <c r="H59" s="54">
        <f t="shared" si="41"/>
        <v>92.095511482254693</v>
      </c>
      <c r="I59" s="54">
        <f t="shared" si="41"/>
        <v>84.422774327122156</v>
      </c>
      <c r="J59" s="54">
        <f t="shared" si="41"/>
        <v>66.598533972371015</v>
      </c>
      <c r="K59" s="2"/>
      <c r="L59" s="54">
        <f>IFERROR(L150/-L116,"NA")</f>
        <v>62.042184832967571</v>
      </c>
      <c r="M59" s="2"/>
      <c r="N59" s="25" t="s">
        <v>202</v>
      </c>
      <c r="O59" s="25" t="s">
        <v>202</v>
      </c>
      <c r="P59" s="44"/>
      <c r="Q59" s="5"/>
    </row>
    <row r="60" spans="1:17">
      <c r="A60" s="5"/>
      <c r="B60" s="46"/>
      <c r="C60" s="2" t="s">
        <v>240</v>
      </c>
      <c r="D60" s="2"/>
      <c r="E60" s="1"/>
      <c r="F60" s="54" t="str">
        <f t="shared" ref="F60:J60" si="42">IFERROR((F147+F181)/-F116,"NA")</f>
        <v>NA</v>
      </c>
      <c r="G60" s="54">
        <f t="shared" si="42"/>
        <v>30.467204183918064</v>
      </c>
      <c r="H60" s="54">
        <f t="shared" si="42"/>
        <v>94.478601252609607</v>
      </c>
      <c r="I60" s="54">
        <f t="shared" si="42"/>
        <v>87.387577639751555</v>
      </c>
      <c r="J60" s="54">
        <f t="shared" si="42"/>
        <v>67.091908655201578</v>
      </c>
      <c r="K60" s="2"/>
      <c r="L60" s="54">
        <f>IFERROR((L147+L181)/-L116,"NA")</f>
        <v>62.376493538161426</v>
      </c>
      <c r="M60" s="2"/>
      <c r="N60" s="25" t="s">
        <v>202</v>
      </c>
      <c r="O60" s="25" t="s">
        <v>202</v>
      </c>
      <c r="P60" s="44"/>
      <c r="Q60" s="5"/>
    </row>
    <row r="61" spans="1:17">
      <c r="A61" s="5"/>
      <c r="B61" s="4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44"/>
      <c r="Q61" s="5"/>
    </row>
    <row r="62" spans="1:17">
      <c r="A62" s="5"/>
      <c r="B62" s="46"/>
      <c r="C62" s="6" t="s">
        <v>241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44"/>
      <c r="Q62" s="5"/>
    </row>
    <row r="63" spans="1:17">
      <c r="A63" s="5"/>
      <c r="B63" s="46"/>
      <c r="C63" s="2" t="s">
        <v>242</v>
      </c>
      <c r="D63" s="2"/>
      <c r="E63" s="1"/>
      <c r="F63" s="15" t="e">
        <f t="shared" ref="F63:J63" si="43">F162/F141</f>
        <v>#DIV/0!</v>
      </c>
      <c r="G63" s="15">
        <f t="shared" si="43"/>
        <v>0</v>
      </c>
      <c r="H63" s="15">
        <f t="shared" si="43"/>
        <v>6.2018061369104514</v>
      </c>
      <c r="I63" s="15">
        <f t="shared" si="43"/>
        <v>7.7333568394365253</v>
      </c>
      <c r="J63" s="15">
        <f t="shared" si="43"/>
        <v>9.0051705775243072</v>
      </c>
      <c r="K63" s="2"/>
      <c r="L63" s="15">
        <f>L162/L141</f>
        <v>10.143486760263018</v>
      </c>
      <c r="M63" s="2"/>
      <c r="N63" s="15">
        <f t="shared" ref="N63:O63" si="44">N162/N141</f>
        <v>10.143486760263018</v>
      </c>
      <c r="O63" s="15">
        <f t="shared" si="44"/>
        <v>8.710553243741046</v>
      </c>
      <c r="P63" s="44"/>
      <c r="Q63" s="5"/>
    </row>
    <row r="64" spans="1:17">
      <c r="A64" s="5"/>
      <c r="B64" s="46"/>
      <c r="C64" s="2" t="s">
        <v>243</v>
      </c>
      <c r="D64" s="2"/>
      <c r="E64" s="1"/>
      <c r="F64" s="15" t="e">
        <f t="shared" ref="F64:J64" si="45">F167/F141</f>
        <v>#DIV/0!</v>
      </c>
      <c r="G64" s="15">
        <f t="shared" si="45"/>
        <v>0</v>
      </c>
      <c r="H64" s="15">
        <f t="shared" si="45"/>
        <v>13.324000527339244</v>
      </c>
      <c r="I64" s="15">
        <f t="shared" si="45"/>
        <v>15.063113887069964</v>
      </c>
      <c r="J64" s="15">
        <f t="shared" si="45"/>
        <v>17.707321262926445</v>
      </c>
      <c r="K64" s="2"/>
      <c r="L64" s="15">
        <f>L167/L141</f>
        <v>19.430442509330017</v>
      </c>
      <c r="M64" s="2"/>
      <c r="N64" s="15">
        <f t="shared" ref="N64:O64" si="46">N167/N141</f>
        <v>19.430442509330017</v>
      </c>
      <c r="O64" s="15">
        <f t="shared" si="46"/>
        <v>16.529077699706665</v>
      </c>
      <c r="P64" s="44"/>
      <c r="Q64" s="5"/>
    </row>
    <row r="65" spans="1:17">
      <c r="A65" s="5"/>
      <c r="B65" s="46"/>
      <c r="C65" s="2" t="s">
        <v>244</v>
      </c>
      <c r="D65" s="2"/>
      <c r="E65" s="1"/>
      <c r="F65" s="15" t="e">
        <f t="shared" ref="F65:J65" si="47">(F168+F170)/F141</f>
        <v>#DIV/0!</v>
      </c>
      <c r="G65" s="15">
        <f t="shared" si="47"/>
        <v>0</v>
      </c>
      <c r="H65" s="15">
        <f t="shared" si="47"/>
        <v>2.0415279654592795</v>
      </c>
      <c r="I65" s="15">
        <f t="shared" si="47"/>
        <v>2.2377810238586946</v>
      </c>
      <c r="J65" s="15">
        <f t="shared" si="47"/>
        <v>4.2329680145669428</v>
      </c>
      <c r="K65" s="2"/>
      <c r="L65" s="15">
        <f>(L168+L170)/L141</f>
        <v>4.1716012084592142</v>
      </c>
      <c r="M65" s="2"/>
      <c r="N65" s="15">
        <f t="shared" ref="N65:O65" si="48">(N168+N170)/N141</f>
        <v>4.1716012084592142</v>
      </c>
      <c r="O65" s="15">
        <f t="shared" si="48"/>
        <v>2.6884166723514564</v>
      </c>
      <c r="P65" s="44"/>
      <c r="Q65" s="5"/>
    </row>
    <row r="66" spans="1:17">
      <c r="A66" s="5"/>
      <c r="B66" s="46"/>
      <c r="C66" s="2" t="s">
        <v>245</v>
      </c>
      <c r="D66" s="2"/>
      <c r="E66" s="1"/>
      <c r="F66" s="15" t="e">
        <f t="shared" ref="F66:J66" si="49">F169/F141</f>
        <v>#DIV/0!</v>
      </c>
      <c r="G66" s="15">
        <f t="shared" si="49"/>
        <v>0</v>
      </c>
      <c r="H66" s="15">
        <f t="shared" si="49"/>
        <v>4.2237401535875545</v>
      </c>
      <c r="I66" s="15">
        <f t="shared" si="49"/>
        <v>4.7870514951560637</v>
      </c>
      <c r="J66" s="15">
        <f t="shared" si="49"/>
        <v>7.5047067715669771</v>
      </c>
      <c r="K66" s="2"/>
      <c r="L66" s="15">
        <f>L169/L141</f>
        <v>7.3901901546116937</v>
      </c>
      <c r="M66" s="2"/>
      <c r="N66" s="15">
        <f t="shared" ref="N66:O66" si="50">N169/N141</f>
        <v>7.3901901546116937</v>
      </c>
      <c r="O66" s="15">
        <f t="shared" si="50"/>
        <v>5.7365611569684152</v>
      </c>
      <c r="P66" s="44"/>
      <c r="Q66" s="5"/>
    </row>
    <row r="67" spans="1:17">
      <c r="A67" s="5"/>
      <c r="B67" s="46"/>
      <c r="C67" s="2" t="s">
        <v>246</v>
      </c>
      <c r="D67" s="2"/>
      <c r="E67" s="1"/>
      <c r="F67" s="15" t="e">
        <f t="shared" ref="F67:J67" si="51">F158/F141</f>
        <v>#DIV/0!</v>
      </c>
      <c r="G67" s="15">
        <f t="shared" si="51"/>
        <v>0</v>
      </c>
      <c r="H67" s="15">
        <f t="shared" si="51"/>
        <v>1.7588082133087242</v>
      </c>
      <c r="I67" s="15">
        <f t="shared" si="51"/>
        <v>2.634614415957286</v>
      </c>
      <c r="J67" s="15">
        <f t="shared" si="51"/>
        <v>3.158948019376782</v>
      </c>
      <c r="K67" s="2"/>
      <c r="L67" s="15">
        <f>L158/L141</f>
        <v>3.9353296605651322</v>
      </c>
      <c r="M67" s="2"/>
      <c r="N67" s="15">
        <f t="shared" ref="N67:O67" si="52">N158/N141</f>
        <v>3.9353296605651322</v>
      </c>
      <c r="O67" s="15">
        <f t="shared" si="52"/>
        <v>3.0953509789207994</v>
      </c>
      <c r="P67" s="44"/>
      <c r="Q67" s="5"/>
    </row>
    <row r="68" spans="1:17">
      <c r="A68" s="5"/>
      <c r="B68" s="46"/>
      <c r="C68" s="2" t="s">
        <v>247</v>
      </c>
      <c r="D68" s="2"/>
      <c r="E68" s="1"/>
      <c r="F68" s="15" t="e">
        <f t="shared" ref="F68:J68" si="53">F159/F141</f>
        <v>#DIV/0!</v>
      </c>
      <c r="G68" s="15">
        <f t="shared" si="53"/>
        <v>0</v>
      </c>
      <c r="H68" s="15">
        <f t="shared" si="53"/>
        <v>0</v>
      </c>
      <c r="I68" s="15">
        <f t="shared" si="53"/>
        <v>0</v>
      </c>
      <c r="J68" s="15">
        <f t="shared" si="53"/>
        <v>0</v>
      </c>
      <c r="K68" s="2"/>
      <c r="L68" s="15">
        <f>L159/L141</f>
        <v>0</v>
      </c>
      <c r="M68" s="2"/>
      <c r="N68" s="15">
        <f t="shared" ref="N68:O68" si="54">N159/N141</f>
        <v>0</v>
      </c>
      <c r="O68" s="15">
        <f t="shared" si="54"/>
        <v>0</v>
      </c>
      <c r="P68" s="44"/>
      <c r="Q68" s="5"/>
    </row>
    <row r="69" spans="1:17">
      <c r="A69" s="5"/>
      <c r="B69" s="46"/>
      <c r="C69" s="2" t="s">
        <v>248</v>
      </c>
      <c r="D69" s="2"/>
      <c r="E69" s="1"/>
      <c r="F69" s="15" t="e">
        <f t="shared" ref="F69:J69" si="55">F164/F141</f>
        <v>#DIV/0!</v>
      </c>
      <c r="G69" s="15">
        <f t="shared" si="55"/>
        <v>0</v>
      </c>
      <c r="H69" s="15">
        <f t="shared" si="55"/>
        <v>0</v>
      </c>
      <c r="I69" s="15">
        <f t="shared" si="55"/>
        <v>0</v>
      </c>
      <c r="J69" s="15">
        <f t="shared" si="55"/>
        <v>0</v>
      </c>
      <c r="K69" s="2"/>
      <c r="L69" s="15">
        <f>L164/L141</f>
        <v>0</v>
      </c>
      <c r="M69" s="2"/>
      <c r="N69" s="15">
        <f t="shared" ref="N69:O69" si="56">N164/N141</f>
        <v>0</v>
      </c>
      <c r="O69" s="15">
        <f t="shared" si="56"/>
        <v>0</v>
      </c>
      <c r="P69" s="44"/>
      <c r="Q69" s="5"/>
    </row>
    <row r="70" spans="1:17">
      <c r="A70" s="5"/>
      <c r="B70" s="46"/>
      <c r="C70" s="2" t="s">
        <v>249</v>
      </c>
      <c r="D70" s="2"/>
      <c r="E70" s="1"/>
      <c r="F70" s="15" t="e">
        <f t="shared" ref="F70:J70" si="57">F91/F141</f>
        <v>#DIV/0!</v>
      </c>
      <c r="G70" s="15">
        <f t="shared" si="57"/>
        <v>16.487815065302254</v>
      </c>
      <c r="H70" s="15">
        <f t="shared" si="57"/>
        <v>17.008651659470683</v>
      </c>
      <c r="I70" s="15">
        <f t="shared" si="57"/>
        <v>18.526033009284912</v>
      </c>
      <c r="J70" s="15">
        <f t="shared" si="57"/>
        <v>20.934637716013331</v>
      </c>
      <c r="K70" s="2"/>
      <c r="L70" s="15">
        <f>L91/L141</f>
        <v>22.765256797583081</v>
      </c>
      <c r="M70" s="2"/>
      <c r="N70" s="15">
        <f t="shared" ref="N70:O70" si="58">N91/N141</f>
        <v>17.305846810023102</v>
      </c>
      <c r="O70" s="15">
        <f t="shared" si="58"/>
        <v>15.544852991336381</v>
      </c>
      <c r="P70" s="44"/>
      <c r="Q70" s="5"/>
    </row>
    <row r="71" spans="1:17">
      <c r="A71" s="5"/>
      <c r="B71" s="46"/>
      <c r="C71" s="2" t="s">
        <v>250</v>
      </c>
      <c r="D71" s="2"/>
      <c r="E71" s="1"/>
      <c r="F71" s="15" t="e">
        <f t="shared" ref="F71:J71" si="59">F172/F141</f>
        <v>#DIV/0!</v>
      </c>
      <c r="G71" s="15">
        <f t="shared" si="59"/>
        <v>0</v>
      </c>
      <c r="H71" s="15">
        <f t="shared" si="59"/>
        <v>4.9762202959691511</v>
      </c>
      <c r="I71" s="15">
        <f t="shared" si="59"/>
        <v>6.2025386591447136</v>
      </c>
      <c r="J71" s="15">
        <f t="shared" si="59"/>
        <v>5.11516130140516</v>
      </c>
      <c r="K71" s="2"/>
      <c r="L71" s="15">
        <f>L172/L141</f>
        <v>6.7452994490847695</v>
      </c>
      <c r="M71" s="2"/>
      <c r="N71" s="15">
        <f t="shared" ref="N71:O71" si="60">N172/N141</f>
        <v>6.7452994490847695</v>
      </c>
      <c r="O71" s="15">
        <f t="shared" si="60"/>
        <v>6.5717818405075379</v>
      </c>
      <c r="P71" s="44"/>
      <c r="Q71" s="5"/>
    </row>
    <row r="72" spans="1:17">
      <c r="A72" s="5"/>
      <c r="B72" s="46"/>
      <c r="C72" s="2" t="s">
        <v>251</v>
      </c>
      <c r="D72" s="2"/>
      <c r="E72" s="1"/>
      <c r="F72" s="15" t="e">
        <f t="shared" ref="F72:J72" si="61">F172/F141</f>
        <v>#DIV/0!</v>
      </c>
      <c r="G72" s="15">
        <f t="shared" si="61"/>
        <v>0</v>
      </c>
      <c r="H72" s="15">
        <f t="shared" si="61"/>
        <v>4.9762202959691511</v>
      </c>
      <c r="I72" s="15">
        <f t="shared" si="61"/>
        <v>6.2025386591447136</v>
      </c>
      <c r="J72" s="15">
        <f t="shared" si="61"/>
        <v>5.11516130140516</v>
      </c>
      <c r="K72" s="2"/>
      <c r="L72" s="15">
        <f>L172/L141</f>
        <v>6.7452994490847695</v>
      </c>
      <c r="M72" s="2"/>
      <c r="N72" s="15">
        <f t="shared" ref="N72:O72" si="62">N172/N141</f>
        <v>6.7452994490847695</v>
      </c>
      <c r="O72" s="15">
        <f t="shared" si="62"/>
        <v>6.5717818405075379</v>
      </c>
      <c r="P72" s="44"/>
      <c r="Q72" s="5"/>
    </row>
    <row r="73" spans="1:17">
      <c r="A73" s="5"/>
      <c r="B73" s="46"/>
      <c r="C73" s="2" t="s">
        <v>252</v>
      </c>
      <c r="D73" s="2"/>
      <c r="E73" s="1"/>
      <c r="F73" s="15" t="e">
        <f t="shared" ref="F73:J73" si="63">F147/F141</f>
        <v>#DIV/0!</v>
      </c>
      <c r="G73" s="15">
        <f t="shared" si="63"/>
        <v>3.5785313820302336</v>
      </c>
      <c r="H73" s="15">
        <f t="shared" si="63"/>
        <v>3.7280907023499554</v>
      </c>
      <c r="I73" s="15">
        <f t="shared" si="63"/>
        <v>4.1947816450914219</v>
      </c>
      <c r="J73" s="15">
        <f t="shared" si="63"/>
        <v>4.8858865564984368</v>
      </c>
      <c r="K73" s="2"/>
      <c r="L73" s="15">
        <f>L147/L141</f>
        <v>5.433428114448196</v>
      </c>
      <c r="M73" s="2"/>
      <c r="N73" s="15">
        <f t="shared" ref="N73:O73" si="64">N147/N141</f>
        <v>4.222960725075529</v>
      </c>
      <c r="O73" s="15">
        <f t="shared" si="64"/>
        <v>3.6890988471246335</v>
      </c>
      <c r="P73" s="44"/>
      <c r="Q73" s="5"/>
    </row>
    <row r="74" spans="1:17">
      <c r="A74" s="5"/>
      <c r="B74" s="46"/>
      <c r="C74" s="2" t="s">
        <v>253</v>
      </c>
      <c r="D74" s="2"/>
      <c r="E74" s="1"/>
      <c r="F74" s="15" t="e">
        <f t="shared" ref="F74:J74" si="65">-F181/F141</f>
        <v>#DIV/0!</v>
      </c>
      <c r="G74" s="15">
        <f t="shared" si="65"/>
        <v>1.332487268871789</v>
      </c>
      <c r="H74" s="15">
        <f t="shared" si="65"/>
        <v>0.74498203750700376</v>
      </c>
      <c r="I74" s="15">
        <f t="shared" si="65"/>
        <v>0.65138769959200116</v>
      </c>
      <c r="J74" s="15">
        <f t="shared" si="65"/>
        <v>0.79795238258838075</v>
      </c>
      <c r="K74" s="2"/>
      <c r="L74" s="15">
        <f>-L181/L141</f>
        <v>0.88738226408388132</v>
      </c>
      <c r="M74" s="2"/>
      <c r="N74" s="15">
        <f t="shared" ref="N74:O74" si="66">-N181/N141</f>
        <v>0.71414608139328239</v>
      </c>
      <c r="O74" s="15">
        <f t="shared" si="66"/>
        <v>0.62596357186711238</v>
      </c>
      <c r="P74" s="44"/>
      <c r="Q74" s="5"/>
    </row>
    <row r="75" spans="1:17">
      <c r="A75" s="5"/>
      <c r="B75" s="46"/>
      <c r="C75" s="2" t="s">
        <v>254</v>
      </c>
      <c r="D75" s="2"/>
      <c r="E75" s="1"/>
      <c r="F75" s="15" t="e">
        <f t="shared" ref="F75:J75" si="67">(F147+F181)/F141</f>
        <v>#DIV/0!</v>
      </c>
      <c r="G75" s="15">
        <f t="shared" si="67"/>
        <v>2.2460441131584443</v>
      </c>
      <c r="H75" s="15">
        <f t="shared" si="67"/>
        <v>2.9831086648429519</v>
      </c>
      <c r="I75" s="15">
        <f t="shared" si="67"/>
        <v>3.5433939454994205</v>
      </c>
      <c r="J75" s="15">
        <f t="shared" si="67"/>
        <v>4.0879341739100559</v>
      </c>
      <c r="K75" s="2"/>
      <c r="L75" s="15">
        <f>(L147+L181)/L141</f>
        <v>4.5460458503643153</v>
      </c>
      <c r="M75" s="2"/>
      <c r="N75" s="15">
        <f t="shared" ref="N75:O75" si="68">(N147+N181)/N141</f>
        <v>3.5088146436822463</v>
      </c>
      <c r="O75" s="15">
        <f t="shared" si="68"/>
        <v>3.0631352752575212</v>
      </c>
      <c r="P75" s="44"/>
      <c r="Q75" s="5"/>
    </row>
    <row r="76" spans="1:17">
      <c r="A76" s="5"/>
      <c r="B76" s="4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44"/>
      <c r="Q76" s="5"/>
    </row>
    <row r="77" spans="1:17">
      <c r="A77" s="5"/>
      <c r="B77" s="46"/>
      <c r="C77" s="20" t="s">
        <v>74</v>
      </c>
      <c r="D77" s="20"/>
      <c r="E77" s="20"/>
      <c r="F77" s="37">
        <f t="shared" ref="F77:J77" si="69">F87</f>
        <v>0</v>
      </c>
      <c r="G77" s="37">
        <f t="shared" si="69"/>
        <v>40596</v>
      </c>
      <c r="H77" s="37">
        <f t="shared" si="69"/>
        <v>40956</v>
      </c>
      <c r="I77" s="37">
        <f t="shared" si="69"/>
        <v>41324</v>
      </c>
      <c r="J77" s="37">
        <f t="shared" si="69"/>
        <v>41688</v>
      </c>
      <c r="K77" s="67"/>
      <c r="L77" s="81"/>
      <c r="M77" s="84"/>
      <c r="N77" s="37">
        <f t="shared" ref="N77:O77" si="70">N87</f>
        <v>41569</v>
      </c>
      <c r="O77" s="37">
        <f t="shared" si="70"/>
        <v>41201</v>
      </c>
      <c r="P77" s="44"/>
      <c r="Q77" s="5"/>
    </row>
    <row r="78" spans="1:17">
      <c r="A78" s="5"/>
      <c r="B78" s="46"/>
      <c r="C78" s="20" t="s">
        <v>0</v>
      </c>
      <c r="D78" s="2"/>
      <c r="E78" s="2"/>
      <c r="F78" s="42"/>
      <c r="G78" s="42"/>
      <c r="H78" s="42"/>
      <c r="I78" s="42"/>
      <c r="J78" s="42"/>
      <c r="K78" s="2"/>
      <c r="L78" s="2"/>
      <c r="M78" s="2"/>
      <c r="N78" s="42"/>
      <c r="O78" s="42"/>
      <c r="P78" s="44"/>
      <c r="Q78" s="5"/>
    </row>
    <row r="79" spans="1:17">
      <c r="A79" s="5"/>
      <c r="B79" s="4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38"/>
      <c r="Q79" s="5"/>
    </row>
    <row r="80" spans="1:1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>
      <c r="A81" s="5"/>
      <c r="B81" s="3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40"/>
      <c r="Q81" s="5"/>
    </row>
    <row r="82" spans="1:17">
      <c r="A82" s="5"/>
      <c r="B82" s="46"/>
      <c r="C82" s="80" t="s">
        <v>255</v>
      </c>
      <c r="D82" s="19"/>
      <c r="E82" s="19"/>
      <c r="F82" s="9"/>
      <c r="G82" s="9"/>
      <c r="H82" s="9"/>
      <c r="I82" s="9"/>
      <c r="J82" s="9"/>
      <c r="K82" s="9"/>
      <c r="L82" s="9"/>
      <c r="M82" s="9"/>
      <c r="N82" s="9"/>
      <c r="O82" s="9"/>
      <c r="P82" s="44"/>
      <c r="Q82" s="5"/>
    </row>
    <row r="83" spans="1:17">
      <c r="A83" s="5"/>
      <c r="B83" s="46"/>
      <c r="C83" s="74"/>
      <c r="D83" s="6"/>
      <c r="E83" s="6"/>
      <c r="F83" s="2"/>
      <c r="G83" s="2"/>
      <c r="H83" s="2"/>
      <c r="I83" s="2"/>
      <c r="J83" s="2"/>
      <c r="K83" s="2"/>
      <c r="L83" s="2"/>
      <c r="M83" s="2"/>
      <c r="N83" s="2"/>
      <c r="O83" s="2"/>
      <c r="P83" s="44"/>
      <c r="Q83" s="5"/>
    </row>
    <row r="84" spans="1:17">
      <c r="A84" s="5"/>
      <c r="B84" s="46"/>
      <c r="C84" s="65"/>
      <c r="D84" s="65"/>
      <c r="E84" s="49"/>
      <c r="F84" s="2"/>
      <c r="G84" s="2"/>
      <c r="H84" s="2"/>
      <c r="I84" s="2"/>
      <c r="J84" s="2"/>
      <c r="K84" s="2"/>
      <c r="L84" s="78" t="s">
        <v>191</v>
      </c>
      <c r="M84" s="2"/>
      <c r="N84" s="2"/>
      <c r="O84" s="2"/>
      <c r="P84" s="44"/>
      <c r="Q84" s="5"/>
    </row>
    <row r="85" spans="1:17">
      <c r="A85" s="5"/>
      <c r="B85" s="46"/>
      <c r="C85" s="2" t="s">
        <v>287</v>
      </c>
      <c r="D85" s="2"/>
      <c r="E85" s="99" t="s">
        <v>192</v>
      </c>
      <c r="F85" s="99"/>
      <c r="G85" s="99"/>
      <c r="H85" s="99"/>
      <c r="I85" s="99"/>
      <c r="J85" s="99"/>
      <c r="K85" s="47"/>
      <c r="L85" s="13" t="s">
        <v>193</v>
      </c>
      <c r="M85" s="71"/>
      <c r="N85" s="99" t="s">
        <v>194</v>
      </c>
      <c r="O85" s="99"/>
      <c r="P85" s="44"/>
      <c r="Q85" s="5"/>
    </row>
    <row r="86" spans="1:17">
      <c r="A86" s="5"/>
      <c r="B86" s="46"/>
      <c r="C86" s="52" t="s">
        <v>188</v>
      </c>
      <c r="D86" s="33"/>
      <c r="E86" s="32"/>
      <c r="F86" s="32"/>
      <c r="G86" s="23">
        <v>39813</v>
      </c>
      <c r="H86" s="23">
        <v>40178</v>
      </c>
      <c r="I86" s="23">
        <v>40543</v>
      </c>
      <c r="J86" s="23">
        <v>40908</v>
      </c>
      <c r="K86" s="32"/>
      <c r="L86" s="21">
        <f t="shared" ref="L86:L87" si="71">N86</f>
        <v>41182</v>
      </c>
      <c r="M86" s="32" t="s">
        <v>272</v>
      </c>
      <c r="N86" s="23">
        <v>41182</v>
      </c>
      <c r="O86" s="23">
        <v>40816</v>
      </c>
      <c r="P86" s="44"/>
      <c r="Q86" s="5"/>
    </row>
    <row r="87" spans="1:17">
      <c r="A87" s="5"/>
      <c r="B87" s="46"/>
      <c r="C87" s="20" t="s">
        <v>74</v>
      </c>
      <c r="D87" s="20"/>
      <c r="E87" s="31"/>
      <c r="F87" s="31"/>
      <c r="G87" s="24">
        <v>40596</v>
      </c>
      <c r="H87" s="24">
        <v>40956</v>
      </c>
      <c r="I87" s="24">
        <v>41324</v>
      </c>
      <c r="J87" s="24">
        <v>41688</v>
      </c>
      <c r="K87" s="67"/>
      <c r="L87" s="55">
        <f t="shared" si="71"/>
        <v>41569</v>
      </c>
      <c r="M87" s="67" t="s">
        <v>272</v>
      </c>
      <c r="N87" s="24">
        <v>41569</v>
      </c>
      <c r="O87" s="24">
        <v>41201</v>
      </c>
      <c r="P87" s="44" t="s">
        <v>272</v>
      </c>
      <c r="Q87" s="5"/>
    </row>
    <row r="88" spans="1:17">
      <c r="A88" s="5"/>
      <c r="B88" s="46"/>
      <c r="C88" s="82"/>
      <c r="D88" s="6"/>
      <c r="E88" s="6"/>
      <c r="F88" s="31"/>
      <c r="G88" s="31"/>
      <c r="H88" s="31"/>
      <c r="I88" s="31"/>
      <c r="J88" s="31"/>
      <c r="K88" s="2"/>
      <c r="L88" s="2"/>
      <c r="M88" s="2"/>
      <c r="N88" s="2"/>
      <c r="O88" s="2"/>
      <c r="P88" s="44" t="s">
        <v>272</v>
      </c>
      <c r="Q88" s="5"/>
    </row>
    <row r="89" spans="1:17">
      <c r="A89" s="5"/>
      <c r="B89" s="46"/>
      <c r="C89" s="19" t="s">
        <v>256</v>
      </c>
      <c r="D89" s="19"/>
      <c r="E89" s="19"/>
      <c r="F89" s="9"/>
      <c r="G89" s="9"/>
      <c r="H89" s="9"/>
      <c r="I89" s="9"/>
      <c r="J89" s="9"/>
      <c r="K89" s="9"/>
      <c r="L89" s="9"/>
      <c r="M89" s="9"/>
      <c r="N89" s="9"/>
      <c r="O89" s="9"/>
      <c r="P89" s="44"/>
      <c r="Q89" s="5"/>
    </row>
    <row r="90" spans="1:17">
      <c r="A90" s="5"/>
      <c r="B90" s="46"/>
      <c r="C90" s="6"/>
      <c r="D90" s="6"/>
      <c r="E90" s="6"/>
      <c r="F90" s="2"/>
      <c r="G90" s="2"/>
      <c r="H90" s="2"/>
      <c r="I90" s="2"/>
      <c r="J90" s="2"/>
      <c r="K90" s="2"/>
      <c r="L90" s="2"/>
      <c r="M90" s="2"/>
      <c r="N90" s="2"/>
      <c r="O90" s="2"/>
      <c r="P90" s="44"/>
      <c r="Q90" s="5"/>
    </row>
    <row r="91" spans="1:17">
      <c r="A91" s="5"/>
      <c r="B91" s="46"/>
      <c r="C91" s="26" t="s">
        <v>115</v>
      </c>
      <c r="D91" s="2"/>
      <c r="E91" s="14">
        <v>0</v>
      </c>
      <c r="F91" s="14">
        <v>0</v>
      </c>
      <c r="G91" s="14">
        <v>1026350</v>
      </c>
      <c r="H91" s="14">
        <v>1032119</v>
      </c>
      <c r="I91" s="14">
        <v>1103392</v>
      </c>
      <c r="J91" s="14">
        <v>1218689</v>
      </c>
      <c r="K91" s="14"/>
      <c r="L91" s="14">
        <f>IF(J91=N91,J91,J91+N91-O91)</f>
        <v>1281001</v>
      </c>
      <c r="M91" s="14"/>
      <c r="N91" s="14">
        <v>973800</v>
      </c>
      <c r="O91" s="14">
        <v>911488</v>
      </c>
      <c r="P91" s="44"/>
      <c r="Q91" s="51"/>
    </row>
    <row r="92" spans="1:17">
      <c r="A92" s="5"/>
      <c r="B92" s="46"/>
      <c r="C92" s="26" t="s">
        <v>114</v>
      </c>
      <c r="D92" s="2"/>
      <c r="E92" s="1">
        <f t="shared" ref="E92:J92" si="72">SUM(E93:E94)</f>
        <v>0</v>
      </c>
      <c r="F92" s="1">
        <f t="shared" si="72"/>
        <v>0</v>
      </c>
      <c r="G92" s="1">
        <f t="shared" si="72"/>
        <v>494264</v>
      </c>
      <c r="H92" s="1">
        <f t="shared" si="72"/>
        <v>505352</v>
      </c>
      <c r="I92" s="1">
        <f t="shared" si="72"/>
        <v>524769</v>
      </c>
      <c r="J92" s="1">
        <f t="shared" si="72"/>
        <v>572183</v>
      </c>
      <c r="K92" s="1"/>
      <c r="L92" s="1">
        <f>SUM(L93:L94)</f>
        <v>592022</v>
      </c>
      <c r="M92" s="1"/>
      <c r="N92" s="1">
        <f t="shared" ref="N92:O92" si="73">SUM(N93:N94)</f>
        <v>443702</v>
      </c>
      <c r="O92" s="1">
        <f t="shared" si="73"/>
        <v>423863</v>
      </c>
      <c r="P92" s="44"/>
      <c r="Q92" s="51"/>
    </row>
    <row r="93" spans="1:17">
      <c r="A93" s="5"/>
      <c r="B93" s="46"/>
      <c r="C93" s="63" t="s">
        <v>114</v>
      </c>
      <c r="D93" s="2"/>
      <c r="E93" s="1">
        <v>0</v>
      </c>
      <c r="F93" s="1">
        <v>0</v>
      </c>
      <c r="G93" s="1">
        <v>494264</v>
      </c>
      <c r="H93" s="1">
        <v>505352</v>
      </c>
      <c r="I93" s="1">
        <v>524769</v>
      </c>
      <c r="J93" s="1">
        <v>572183</v>
      </c>
      <c r="K93" s="1"/>
      <c r="L93" s="1">
        <f t="shared" ref="L93:L95" si="74">IF(J93=N93,J93,J93+N93-O93)</f>
        <v>592022</v>
      </c>
      <c r="M93" s="1"/>
      <c r="N93" s="75">
        <v>443702</v>
      </c>
      <c r="O93" s="75">
        <v>423863</v>
      </c>
      <c r="P93" s="44"/>
      <c r="Q93" s="5"/>
    </row>
    <row r="94" spans="1:17">
      <c r="A94" s="5"/>
      <c r="B94" s="46"/>
      <c r="C94" s="63" t="s">
        <v>113</v>
      </c>
      <c r="D94" s="2"/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1"/>
      <c r="L94" s="3">
        <f t="shared" si="74"/>
        <v>0</v>
      </c>
      <c r="M94" s="1"/>
      <c r="N94" s="3">
        <v>0</v>
      </c>
      <c r="O94" s="3">
        <v>0</v>
      </c>
      <c r="P94" s="44"/>
      <c r="Q94" s="5"/>
    </row>
    <row r="95" spans="1:17">
      <c r="A95" s="5"/>
      <c r="B95" s="46"/>
      <c r="C95" s="6" t="s">
        <v>112</v>
      </c>
      <c r="D95" s="2"/>
      <c r="E95" s="18">
        <v>0</v>
      </c>
      <c r="F95" s="18">
        <v>0</v>
      </c>
      <c r="G95" s="18">
        <v>532086</v>
      </c>
      <c r="H95" s="18">
        <v>526767</v>
      </c>
      <c r="I95" s="18">
        <v>578623</v>
      </c>
      <c r="J95" s="18">
        <v>646506</v>
      </c>
      <c r="K95" s="4"/>
      <c r="L95" s="41">
        <f t="shared" si="74"/>
        <v>688979</v>
      </c>
      <c r="M95" s="1"/>
      <c r="N95" s="41">
        <v>530098</v>
      </c>
      <c r="O95" s="41">
        <v>487625</v>
      </c>
      <c r="P95" s="44"/>
      <c r="Q95" s="5"/>
    </row>
    <row r="96" spans="1:17">
      <c r="A96" s="5"/>
      <c r="B96" s="46"/>
      <c r="C96" s="35" t="s">
        <v>76</v>
      </c>
      <c r="D96" s="6"/>
      <c r="E96" s="8">
        <f t="shared" ref="E96:J96" si="75">IFERROR(E95/E$91,0)</f>
        <v>0</v>
      </c>
      <c r="F96" s="8">
        <f t="shared" si="75"/>
        <v>0</v>
      </c>
      <c r="G96" s="8">
        <f t="shared" si="75"/>
        <v>0.51842548838115654</v>
      </c>
      <c r="H96" s="8">
        <f t="shared" si="75"/>
        <v>0.51037428823614328</v>
      </c>
      <c r="I96" s="8">
        <f t="shared" si="75"/>
        <v>0.52440383834575566</v>
      </c>
      <c r="J96" s="8">
        <f t="shared" si="75"/>
        <v>0.5304930133939012</v>
      </c>
      <c r="K96" s="8"/>
      <c r="L96" s="8">
        <f>IFERROR(L95/L$91,0)</f>
        <v>0.53784423275235538</v>
      </c>
      <c r="M96" s="8"/>
      <c r="N96" s="8">
        <f t="shared" ref="N96:O96" si="76">IFERROR(N95/N$91,0)</f>
        <v>0.5443602382419388</v>
      </c>
      <c r="O96" s="8">
        <f t="shared" si="76"/>
        <v>0.53497687298132279</v>
      </c>
      <c r="P96" s="44"/>
      <c r="Q96" s="5"/>
    </row>
    <row r="97" spans="1:17">
      <c r="A97" s="5"/>
      <c r="B97" s="46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4"/>
      <c r="Q97" s="5"/>
    </row>
    <row r="98" spans="1:17">
      <c r="A98" s="5"/>
      <c r="B98" s="46"/>
      <c r="C98" s="6" t="s">
        <v>111</v>
      </c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4"/>
      <c r="Q98" s="5"/>
    </row>
    <row r="99" spans="1:17">
      <c r="A99" s="5"/>
      <c r="B99" s="46"/>
      <c r="C99" s="2" t="s">
        <v>110</v>
      </c>
      <c r="D99" s="2"/>
      <c r="E99" s="1">
        <v>0</v>
      </c>
      <c r="F99" s="1">
        <v>0</v>
      </c>
      <c r="G99" s="1">
        <v>286637</v>
      </c>
      <c r="H99" s="1">
        <v>285188</v>
      </c>
      <c r="I99" s="1">
        <v>306145</v>
      </c>
      <c r="J99" s="1">
        <v>334239</v>
      </c>
      <c r="K99" s="1"/>
      <c r="L99" s="1">
        <f t="shared" ref="L99:L110" si="77">IF(J99=N99,J99,J99+N99-O99)</f>
        <v>353377</v>
      </c>
      <c r="M99" s="1"/>
      <c r="N99" s="1">
        <v>269998</v>
      </c>
      <c r="O99" s="1">
        <v>250860</v>
      </c>
      <c r="P99" s="44"/>
      <c r="Q99" s="48"/>
    </row>
    <row r="100" spans="1:17">
      <c r="A100" s="5"/>
      <c r="B100" s="46"/>
      <c r="C100" s="2" t="s">
        <v>109</v>
      </c>
      <c r="D100" s="2"/>
      <c r="E100" s="1">
        <v>0</v>
      </c>
      <c r="F100" s="1">
        <v>0</v>
      </c>
      <c r="G100" s="1">
        <v>70673</v>
      </c>
      <c r="H100" s="1">
        <v>65124</v>
      </c>
      <c r="I100" s="1">
        <v>68597</v>
      </c>
      <c r="J100" s="1">
        <v>76042</v>
      </c>
      <c r="K100" s="1"/>
      <c r="L100" s="1">
        <f t="shared" si="77"/>
        <v>81167</v>
      </c>
      <c r="M100" s="1"/>
      <c r="N100" s="1">
        <v>60964</v>
      </c>
      <c r="O100" s="1">
        <v>55839</v>
      </c>
      <c r="P100" s="44"/>
      <c r="Q100" s="5"/>
    </row>
    <row r="101" spans="1:17">
      <c r="A101" s="5"/>
      <c r="B101" s="46"/>
      <c r="C101" s="2" t="s">
        <v>80</v>
      </c>
      <c r="D101" s="2"/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/>
      <c r="L101" s="1">
        <f t="shared" si="77"/>
        <v>0</v>
      </c>
      <c r="M101" s="1"/>
      <c r="N101" s="1">
        <v>0</v>
      </c>
      <c r="O101" s="1">
        <v>0</v>
      </c>
      <c r="P101" s="44"/>
      <c r="Q101" s="5"/>
    </row>
    <row r="102" spans="1:17">
      <c r="A102" s="5"/>
      <c r="B102" s="46"/>
      <c r="C102" s="2" t="s">
        <v>257</v>
      </c>
      <c r="D102" s="2"/>
      <c r="E102" s="1">
        <f t="shared" ref="E102:J102" si="78">SUM(E103:E104)</f>
        <v>0</v>
      </c>
      <c r="F102" s="1">
        <f t="shared" si="78"/>
        <v>0</v>
      </c>
      <c r="G102" s="1">
        <f t="shared" si="78"/>
        <v>0</v>
      </c>
      <c r="H102" s="1">
        <f t="shared" si="78"/>
        <v>0</v>
      </c>
      <c r="I102" s="1">
        <f t="shared" si="78"/>
        <v>0</v>
      </c>
      <c r="J102" s="1">
        <f t="shared" si="78"/>
        <v>0</v>
      </c>
      <c r="K102" s="1"/>
      <c r="L102" s="1">
        <f t="shared" si="77"/>
        <v>0</v>
      </c>
      <c r="M102" s="1"/>
      <c r="N102" s="1">
        <f t="shared" ref="N102:O102" si="79">SUM(N103:N104)</f>
        <v>0</v>
      </c>
      <c r="O102" s="1">
        <f t="shared" si="79"/>
        <v>0</v>
      </c>
      <c r="P102" s="44"/>
      <c r="Q102" s="5"/>
    </row>
    <row r="103" spans="1:17">
      <c r="A103" s="5"/>
      <c r="B103" s="46"/>
      <c r="C103" s="63" t="s">
        <v>79</v>
      </c>
      <c r="D103" s="2"/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/>
      <c r="L103" s="1">
        <f t="shared" si="77"/>
        <v>0</v>
      </c>
      <c r="M103" s="1"/>
      <c r="N103" s="1">
        <v>0</v>
      </c>
      <c r="O103" s="1">
        <v>0</v>
      </c>
      <c r="P103" s="44"/>
      <c r="Q103" s="5"/>
    </row>
    <row r="104" spans="1:17">
      <c r="A104" s="5"/>
      <c r="B104" s="46"/>
      <c r="C104" s="63" t="s">
        <v>78</v>
      </c>
      <c r="D104" s="2"/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/>
      <c r="L104" s="1">
        <f t="shared" si="77"/>
        <v>0</v>
      </c>
      <c r="M104" s="1"/>
      <c r="N104" s="1">
        <v>0</v>
      </c>
      <c r="O104" s="1">
        <v>0</v>
      </c>
      <c r="P104" s="44"/>
      <c r="Q104" s="5"/>
    </row>
    <row r="105" spans="1:17">
      <c r="A105" s="5"/>
      <c r="B105" s="46"/>
      <c r="C105" s="2" t="s">
        <v>105</v>
      </c>
      <c r="D105" s="2"/>
      <c r="E105" s="1">
        <f t="shared" ref="E105:J105" si="80">SUM(E106:E109)</f>
        <v>0</v>
      </c>
      <c r="F105" s="1">
        <f t="shared" si="80"/>
        <v>0</v>
      </c>
      <c r="G105" s="1">
        <f t="shared" si="80"/>
        <v>0</v>
      </c>
      <c r="H105" s="1">
        <f t="shared" si="80"/>
        <v>0</v>
      </c>
      <c r="I105" s="1">
        <f t="shared" si="80"/>
        <v>0</v>
      </c>
      <c r="J105" s="1">
        <f t="shared" si="80"/>
        <v>0</v>
      </c>
      <c r="K105" s="1"/>
      <c r="L105" s="1">
        <f t="shared" si="77"/>
        <v>0</v>
      </c>
      <c r="M105" s="1"/>
      <c r="N105" s="1">
        <f t="shared" ref="N105:O105" si="81">SUM(N106:N109)</f>
        <v>0</v>
      </c>
      <c r="O105" s="1">
        <f t="shared" si="81"/>
        <v>0</v>
      </c>
      <c r="P105" s="44"/>
      <c r="Q105" s="5"/>
    </row>
    <row r="106" spans="1:17">
      <c r="A106" s="5"/>
      <c r="B106" s="46"/>
      <c r="C106" s="63" t="s">
        <v>107</v>
      </c>
      <c r="D106" s="6"/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/>
      <c r="L106" s="1">
        <f t="shared" si="77"/>
        <v>0</v>
      </c>
      <c r="M106" s="1"/>
      <c r="N106" s="1">
        <v>0</v>
      </c>
      <c r="O106" s="1">
        <v>0</v>
      </c>
      <c r="P106" s="44"/>
      <c r="Q106" s="5"/>
    </row>
    <row r="107" spans="1:17">
      <c r="A107" s="5"/>
      <c r="B107" s="46"/>
      <c r="C107" s="63" t="s">
        <v>108</v>
      </c>
      <c r="D107" s="2"/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/>
      <c r="L107" s="1">
        <f t="shared" si="77"/>
        <v>0</v>
      </c>
      <c r="M107" s="1"/>
      <c r="N107" s="1">
        <v>0</v>
      </c>
      <c r="O107" s="1">
        <v>0</v>
      </c>
      <c r="P107" s="44"/>
      <c r="Q107" s="5"/>
    </row>
    <row r="108" spans="1:17">
      <c r="A108" s="5"/>
      <c r="B108" s="46"/>
      <c r="C108" s="63" t="s">
        <v>106</v>
      </c>
      <c r="D108" s="2"/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/>
      <c r="L108" s="1">
        <f t="shared" si="77"/>
        <v>0</v>
      </c>
      <c r="M108" s="1"/>
      <c r="N108" s="1">
        <v>0</v>
      </c>
      <c r="O108" s="1">
        <v>0</v>
      </c>
      <c r="P108" s="44"/>
      <c r="Q108" s="5"/>
    </row>
    <row r="109" spans="1:17">
      <c r="A109" s="5"/>
      <c r="B109" s="46"/>
      <c r="C109" s="63" t="s">
        <v>105</v>
      </c>
      <c r="D109" s="6"/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1"/>
      <c r="L109" s="3">
        <f t="shared" si="77"/>
        <v>0</v>
      </c>
      <c r="M109" s="1"/>
      <c r="N109" s="1">
        <v>0</v>
      </c>
      <c r="O109" s="1">
        <v>0</v>
      </c>
      <c r="P109" s="44"/>
      <c r="Q109" s="5"/>
    </row>
    <row r="110" spans="1:17">
      <c r="A110" s="5"/>
      <c r="B110" s="46"/>
      <c r="C110" s="6" t="s">
        <v>104</v>
      </c>
      <c r="D110" s="2"/>
      <c r="E110" s="18">
        <v>0</v>
      </c>
      <c r="F110" s="18">
        <v>0</v>
      </c>
      <c r="G110" s="18">
        <v>357310</v>
      </c>
      <c r="H110" s="18">
        <v>350312</v>
      </c>
      <c r="I110" s="18">
        <v>374742</v>
      </c>
      <c r="J110" s="18">
        <v>410281</v>
      </c>
      <c r="K110" s="4"/>
      <c r="L110" s="18">
        <f t="shared" si="77"/>
        <v>434544</v>
      </c>
      <c r="M110" s="4"/>
      <c r="N110" s="41">
        <v>330962</v>
      </c>
      <c r="O110" s="41">
        <v>306699</v>
      </c>
      <c r="P110" s="44"/>
      <c r="Q110" s="5"/>
    </row>
    <row r="111" spans="1:17">
      <c r="A111" s="5"/>
      <c r="B111" s="46"/>
      <c r="C111" s="6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4"/>
      <c r="Q111" s="5"/>
    </row>
    <row r="112" spans="1:17">
      <c r="A112" s="5"/>
      <c r="B112" s="46"/>
      <c r="C112" s="6" t="s">
        <v>81</v>
      </c>
      <c r="D112" s="2"/>
      <c r="E112" s="4">
        <v>0</v>
      </c>
      <c r="F112" s="4">
        <v>0</v>
      </c>
      <c r="G112" s="4">
        <v>174776</v>
      </c>
      <c r="H112" s="4">
        <v>176455</v>
      </c>
      <c r="I112" s="4">
        <v>203881</v>
      </c>
      <c r="J112" s="4">
        <v>236225</v>
      </c>
      <c r="K112" s="4"/>
      <c r="L112" s="4">
        <f>IF(J112=N112,J112,J112+N112-O112)</f>
        <v>254435</v>
      </c>
      <c r="M112" s="4"/>
      <c r="N112" s="4">
        <v>199136</v>
      </c>
      <c r="O112" s="4">
        <v>180926</v>
      </c>
      <c r="P112" s="44"/>
      <c r="Q112" s="5"/>
    </row>
    <row r="113" spans="1:17">
      <c r="A113" s="5"/>
      <c r="B113" s="46"/>
      <c r="C113" s="35" t="s">
        <v>76</v>
      </c>
      <c r="D113" s="6"/>
      <c r="E113" s="8">
        <f t="shared" ref="E113:J113" si="82">IFERROR(E112/E$91,0)</f>
        <v>0</v>
      </c>
      <c r="F113" s="8">
        <f t="shared" si="82"/>
        <v>0</v>
      </c>
      <c r="G113" s="8">
        <f t="shared" si="82"/>
        <v>0.17028888780630388</v>
      </c>
      <c r="H113" s="8">
        <f t="shared" si="82"/>
        <v>0.17096381328122048</v>
      </c>
      <c r="I113" s="8">
        <f t="shared" si="82"/>
        <v>0.18477657985557264</v>
      </c>
      <c r="J113" s="8">
        <f t="shared" si="82"/>
        <v>0.19383534273305167</v>
      </c>
      <c r="K113" s="8"/>
      <c r="L113" s="8">
        <f>IFERROR(L112/L$91,0)</f>
        <v>0.19862201512723254</v>
      </c>
      <c r="M113" s="8"/>
      <c r="N113" s="8">
        <f t="shared" ref="N113:O113" si="83">IFERROR(N112/N$91,0)</f>
        <v>0.20449373588005751</v>
      </c>
      <c r="O113" s="8">
        <f t="shared" si="83"/>
        <v>0.1984952078359781</v>
      </c>
      <c r="P113" s="44"/>
      <c r="Q113" s="5"/>
    </row>
    <row r="114" spans="1:17">
      <c r="A114" s="5"/>
      <c r="B114" s="46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4"/>
      <c r="Q114" s="5"/>
    </row>
    <row r="115" spans="1:17">
      <c r="A115" s="5"/>
      <c r="B115" s="46"/>
      <c r="C115" s="6" t="s">
        <v>103</v>
      </c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4"/>
      <c r="Q115" s="5"/>
    </row>
    <row r="116" spans="1:17">
      <c r="A116" s="5"/>
      <c r="B116" s="46"/>
      <c r="C116" s="2" t="s">
        <v>102</v>
      </c>
      <c r="D116" s="2"/>
      <c r="E116" s="1">
        <v>0</v>
      </c>
      <c r="F116" s="1">
        <v>0</v>
      </c>
      <c r="G116" s="1">
        <v>-4589</v>
      </c>
      <c r="H116" s="1">
        <v>-1916</v>
      </c>
      <c r="I116" s="1">
        <v>-2415</v>
      </c>
      <c r="J116" s="1">
        <v>-3547</v>
      </c>
      <c r="K116" s="1"/>
      <c r="L116" s="1">
        <f t="shared" ref="L116:L125" si="84">IF(J116=N116,J116,J116+N116-O116)</f>
        <v>-4101</v>
      </c>
      <c r="M116" s="1"/>
      <c r="N116" s="1">
        <v>-2992</v>
      </c>
      <c r="O116" s="1">
        <v>-2438</v>
      </c>
      <c r="P116" s="44"/>
      <c r="Q116" s="5"/>
    </row>
    <row r="117" spans="1:17">
      <c r="A117" s="5"/>
      <c r="B117" s="46"/>
      <c r="C117" s="2" t="s">
        <v>101</v>
      </c>
      <c r="D117" s="2"/>
      <c r="E117" s="1">
        <v>0</v>
      </c>
      <c r="F117" s="1">
        <v>0</v>
      </c>
      <c r="G117" s="1">
        <v>0</v>
      </c>
      <c r="H117" s="1">
        <v>0</v>
      </c>
      <c r="I117" s="1">
        <v>663</v>
      </c>
      <c r="J117" s="1">
        <v>1744</v>
      </c>
      <c r="K117" s="1"/>
      <c r="L117" s="1">
        <f t="shared" si="84"/>
        <v>1895</v>
      </c>
      <c r="M117" s="1"/>
      <c r="N117" s="1">
        <v>1389</v>
      </c>
      <c r="O117" s="1">
        <v>1238</v>
      </c>
      <c r="P117" s="44"/>
      <c r="Q117" s="5"/>
    </row>
    <row r="118" spans="1:17">
      <c r="A118" s="5"/>
      <c r="B118" s="46"/>
      <c r="C118" s="2" t="s">
        <v>96</v>
      </c>
      <c r="D118" s="2"/>
      <c r="E118" s="1">
        <f t="shared" ref="E118:J118" si="85">SUM(E119:E124)</f>
        <v>0</v>
      </c>
      <c r="F118" s="1">
        <f t="shared" si="85"/>
        <v>0</v>
      </c>
      <c r="G118" s="1">
        <f t="shared" si="85"/>
        <v>0</v>
      </c>
      <c r="H118" s="1">
        <f t="shared" si="85"/>
        <v>0</v>
      </c>
      <c r="I118" s="1">
        <f t="shared" si="85"/>
        <v>0</v>
      </c>
      <c r="J118" s="1">
        <f t="shared" si="85"/>
        <v>0</v>
      </c>
      <c r="K118" s="1"/>
      <c r="L118" s="1">
        <f t="shared" si="84"/>
        <v>0</v>
      </c>
      <c r="M118" s="1"/>
      <c r="N118" s="1">
        <f t="shared" ref="N118:O118" si="86">SUM(N119:N124)</f>
        <v>0</v>
      </c>
      <c r="O118" s="1">
        <f t="shared" si="86"/>
        <v>0</v>
      </c>
      <c r="P118" s="44"/>
      <c r="Q118" s="5"/>
    </row>
    <row r="119" spans="1:17">
      <c r="A119" s="5"/>
      <c r="B119" s="46"/>
      <c r="C119" s="63" t="s">
        <v>79</v>
      </c>
      <c r="D119" s="2"/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/>
      <c r="L119" s="1">
        <f t="shared" si="84"/>
        <v>0</v>
      </c>
      <c r="M119" s="1"/>
      <c r="N119" s="1">
        <v>0</v>
      </c>
      <c r="O119" s="1">
        <v>0</v>
      </c>
      <c r="P119" s="44"/>
      <c r="Q119" s="5"/>
    </row>
    <row r="120" spans="1:17">
      <c r="A120" s="5"/>
      <c r="B120" s="46"/>
      <c r="C120" s="63" t="s">
        <v>100</v>
      </c>
      <c r="D120" s="2"/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/>
      <c r="L120" s="1">
        <f t="shared" si="84"/>
        <v>0</v>
      </c>
      <c r="M120" s="1"/>
      <c r="N120" s="1">
        <v>0</v>
      </c>
      <c r="O120" s="1">
        <v>0</v>
      </c>
      <c r="P120" s="44"/>
      <c r="Q120" s="5"/>
    </row>
    <row r="121" spans="1:17">
      <c r="A121" s="5"/>
      <c r="B121" s="46"/>
      <c r="C121" s="63" t="s">
        <v>99</v>
      </c>
      <c r="D121" s="2"/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/>
      <c r="L121" s="1">
        <f t="shared" si="84"/>
        <v>0</v>
      </c>
      <c r="M121" s="1"/>
      <c r="N121" s="1">
        <v>0</v>
      </c>
      <c r="O121" s="1">
        <v>0</v>
      </c>
      <c r="P121" s="44"/>
      <c r="Q121" s="5"/>
    </row>
    <row r="122" spans="1:17">
      <c r="A122" s="5"/>
      <c r="B122" s="46"/>
      <c r="C122" s="63" t="s">
        <v>98</v>
      </c>
      <c r="D122" s="2"/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/>
      <c r="L122" s="1">
        <f t="shared" si="84"/>
        <v>0</v>
      </c>
      <c r="M122" s="1"/>
      <c r="N122" s="1">
        <v>0</v>
      </c>
      <c r="O122" s="1">
        <v>0</v>
      </c>
      <c r="P122" s="44"/>
      <c r="Q122" s="5"/>
    </row>
    <row r="123" spans="1:17">
      <c r="A123" s="5"/>
      <c r="B123" s="46"/>
      <c r="C123" s="63" t="s">
        <v>97</v>
      </c>
      <c r="D123" s="2"/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/>
      <c r="L123" s="1">
        <f t="shared" si="84"/>
        <v>0</v>
      </c>
      <c r="M123" s="1"/>
      <c r="N123" s="1">
        <v>0</v>
      </c>
      <c r="O123" s="1">
        <v>0</v>
      </c>
      <c r="P123" s="44"/>
      <c r="Q123" s="5"/>
    </row>
    <row r="124" spans="1:17">
      <c r="A124" s="5"/>
      <c r="B124" s="46"/>
      <c r="C124" s="63" t="s">
        <v>96</v>
      </c>
      <c r="D124" s="2"/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1"/>
      <c r="L124" s="1">
        <f t="shared" si="84"/>
        <v>0</v>
      </c>
      <c r="M124" s="1"/>
      <c r="N124" s="1">
        <v>0</v>
      </c>
      <c r="O124" s="1">
        <v>0</v>
      </c>
      <c r="P124" s="44"/>
      <c r="Q124" s="5"/>
    </row>
    <row r="125" spans="1:17">
      <c r="A125" s="5"/>
      <c r="B125" s="46"/>
      <c r="C125" s="6" t="s">
        <v>95</v>
      </c>
      <c r="D125" s="2"/>
      <c r="E125" s="18">
        <v>0</v>
      </c>
      <c r="F125" s="18">
        <v>0</v>
      </c>
      <c r="G125" s="18">
        <v>-4589</v>
      </c>
      <c r="H125" s="18">
        <v>-1916</v>
      </c>
      <c r="I125" s="18">
        <v>-1752</v>
      </c>
      <c r="J125" s="18">
        <v>-1803</v>
      </c>
      <c r="K125" s="4"/>
      <c r="L125" s="18">
        <f t="shared" si="84"/>
        <v>-2206</v>
      </c>
      <c r="M125" s="4"/>
      <c r="N125" s="41">
        <v>-1603</v>
      </c>
      <c r="O125" s="41">
        <v>-1200</v>
      </c>
      <c r="P125" s="44"/>
      <c r="Q125" s="5"/>
    </row>
    <row r="126" spans="1:17">
      <c r="A126" s="5"/>
      <c r="B126" s="46"/>
      <c r="C126" s="2"/>
      <c r="D126" s="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4"/>
      <c r="Q126" s="5"/>
    </row>
    <row r="127" spans="1:17">
      <c r="A127" s="5"/>
      <c r="B127" s="46"/>
      <c r="C127" s="2" t="s">
        <v>94</v>
      </c>
      <c r="D127" s="2"/>
      <c r="E127" s="1">
        <v>0</v>
      </c>
      <c r="F127" s="1">
        <v>0</v>
      </c>
      <c r="G127" s="1">
        <v>170187</v>
      </c>
      <c r="H127" s="1">
        <v>174539</v>
      </c>
      <c r="I127" s="1">
        <v>202129</v>
      </c>
      <c r="J127" s="1">
        <v>234422</v>
      </c>
      <c r="K127" s="1"/>
      <c r="L127" s="1">
        <f t="shared" ref="L127:L135" si="87">IF(J127=N127,J127,J127+N127-O127)</f>
        <v>252229</v>
      </c>
      <c r="M127" s="1"/>
      <c r="N127" s="1">
        <v>197533</v>
      </c>
      <c r="O127" s="1">
        <v>179726</v>
      </c>
      <c r="P127" s="44"/>
      <c r="Q127" s="5"/>
    </row>
    <row r="128" spans="1:17">
      <c r="A128" s="5"/>
      <c r="B128" s="46"/>
      <c r="C128" s="2" t="s">
        <v>93</v>
      </c>
      <c r="D128" s="20"/>
      <c r="E128" s="1">
        <v>0</v>
      </c>
      <c r="F128" s="1">
        <v>0</v>
      </c>
      <c r="G128" s="1">
        <v>54018</v>
      </c>
      <c r="H128" s="1">
        <v>52304</v>
      </c>
      <c r="I128" s="1">
        <v>60809</v>
      </c>
      <c r="J128" s="1">
        <v>72668</v>
      </c>
      <c r="K128" s="1"/>
      <c r="L128" s="1">
        <f t="shared" si="87"/>
        <v>79304</v>
      </c>
      <c r="M128" s="1"/>
      <c r="N128" s="1">
        <v>62606</v>
      </c>
      <c r="O128" s="1">
        <v>55970</v>
      </c>
      <c r="P128" s="44"/>
      <c r="Q128" s="5"/>
    </row>
    <row r="129" spans="1:17">
      <c r="A129" s="5"/>
      <c r="B129" s="46"/>
      <c r="C129" s="2" t="s">
        <v>92</v>
      </c>
      <c r="D129" s="2"/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/>
      <c r="L129" s="1">
        <f t="shared" si="87"/>
        <v>0</v>
      </c>
      <c r="M129" s="1"/>
      <c r="N129" s="1">
        <v>0</v>
      </c>
      <c r="O129" s="1">
        <v>0</v>
      </c>
      <c r="P129" s="44"/>
      <c r="Q129" s="5"/>
    </row>
    <row r="130" spans="1:17">
      <c r="A130" s="5"/>
      <c r="B130" s="46"/>
      <c r="C130" s="2" t="s">
        <v>91</v>
      </c>
      <c r="D130" s="2"/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/>
      <c r="L130" s="1">
        <f t="shared" si="87"/>
        <v>0</v>
      </c>
      <c r="M130" s="1"/>
      <c r="N130" s="1">
        <v>0</v>
      </c>
      <c r="O130" s="1">
        <v>0</v>
      </c>
      <c r="P130" s="44"/>
      <c r="Q130" s="5"/>
    </row>
    <row r="131" spans="1:17">
      <c r="A131" s="5"/>
      <c r="B131" s="46"/>
      <c r="C131" s="2" t="s">
        <v>90</v>
      </c>
      <c r="D131" s="2"/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1"/>
      <c r="L131" s="3">
        <f t="shared" si="87"/>
        <v>0</v>
      </c>
      <c r="M131" s="1"/>
      <c r="N131" s="3">
        <v>0</v>
      </c>
      <c r="O131" s="3">
        <v>0</v>
      </c>
      <c r="P131" s="44"/>
      <c r="Q131" s="5"/>
    </row>
    <row r="132" spans="1:17">
      <c r="A132" s="5"/>
      <c r="B132" s="46"/>
      <c r="C132" s="6" t="s">
        <v>89</v>
      </c>
      <c r="D132" s="6"/>
      <c r="E132" s="4">
        <v>0</v>
      </c>
      <c r="F132" s="4">
        <v>0</v>
      </c>
      <c r="G132" s="4">
        <v>116169</v>
      </c>
      <c r="H132" s="4">
        <v>122235</v>
      </c>
      <c r="I132" s="4">
        <v>141320</v>
      </c>
      <c r="J132" s="4">
        <v>161754</v>
      </c>
      <c r="K132" s="4"/>
      <c r="L132" s="4">
        <f t="shared" si="87"/>
        <v>172925</v>
      </c>
      <c r="M132" s="4"/>
      <c r="N132" s="4">
        <v>134927</v>
      </c>
      <c r="O132" s="4">
        <v>123756</v>
      </c>
      <c r="P132" s="44"/>
      <c r="Q132" s="5"/>
    </row>
    <row r="133" spans="1:17">
      <c r="A133" s="5"/>
      <c r="B133" s="46"/>
      <c r="C133" s="2" t="s">
        <v>3</v>
      </c>
      <c r="D133" s="2"/>
      <c r="E133" s="1">
        <v>0</v>
      </c>
      <c r="F133" s="1">
        <v>0</v>
      </c>
      <c r="G133" s="1">
        <v>0</v>
      </c>
      <c r="H133" s="1">
        <v>-10</v>
      </c>
      <c r="I133" s="1">
        <v>-36</v>
      </c>
      <c r="J133" s="1">
        <v>32</v>
      </c>
      <c r="K133" s="1"/>
      <c r="L133" s="1">
        <f t="shared" si="87"/>
        <v>-2</v>
      </c>
      <c r="M133" s="1"/>
      <c r="N133" s="1">
        <v>-14</v>
      </c>
      <c r="O133" s="1">
        <v>20</v>
      </c>
      <c r="P133" s="44"/>
      <c r="Q133" s="5"/>
    </row>
    <row r="134" spans="1:17">
      <c r="A134" s="5"/>
      <c r="B134" s="46"/>
      <c r="C134" s="2" t="s">
        <v>88</v>
      </c>
      <c r="D134" s="2"/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1"/>
      <c r="L134" s="3">
        <f t="shared" si="87"/>
        <v>0</v>
      </c>
      <c r="M134" s="1"/>
      <c r="N134" s="3">
        <v>0</v>
      </c>
      <c r="O134" s="3">
        <v>0</v>
      </c>
      <c r="P134" s="44"/>
      <c r="Q134" s="5"/>
    </row>
    <row r="135" spans="1:17">
      <c r="A135" s="5"/>
      <c r="B135" s="46"/>
      <c r="C135" s="6" t="s">
        <v>258</v>
      </c>
      <c r="D135" s="6"/>
      <c r="E135" s="4">
        <v>0</v>
      </c>
      <c r="F135" s="4">
        <v>0</v>
      </c>
      <c r="G135" s="4">
        <v>116169</v>
      </c>
      <c r="H135" s="4">
        <v>122225</v>
      </c>
      <c r="I135" s="4">
        <v>141284</v>
      </c>
      <c r="J135" s="4">
        <v>161786</v>
      </c>
      <c r="K135" s="4"/>
      <c r="L135" s="4">
        <f t="shared" si="87"/>
        <v>172923</v>
      </c>
      <c r="M135" s="4"/>
      <c r="N135" s="4">
        <v>134913</v>
      </c>
      <c r="O135" s="4">
        <v>123776</v>
      </c>
      <c r="P135" s="44"/>
      <c r="Q135" s="5"/>
    </row>
    <row r="136" spans="1:17">
      <c r="A136" s="5"/>
      <c r="B136" s="46"/>
      <c r="C136" s="6"/>
      <c r="D136" s="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4"/>
      <c r="Q136" s="5"/>
    </row>
    <row r="137" spans="1:17">
      <c r="A137" s="5"/>
      <c r="B137" s="46"/>
      <c r="C137" s="2" t="s">
        <v>86</v>
      </c>
      <c r="D137" s="2"/>
      <c r="E137" s="11">
        <v>0</v>
      </c>
      <c r="F137" s="11">
        <v>0</v>
      </c>
      <c r="G137" s="11">
        <v>1.94</v>
      </c>
      <c r="H137" s="11">
        <v>2.08</v>
      </c>
      <c r="I137" s="11">
        <v>2.4500000000000002</v>
      </c>
      <c r="J137" s="11">
        <v>2.85</v>
      </c>
      <c r="K137" s="11"/>
      <c r="L137" s="11">
        <f t="shared" ref="L137:L138" si="88">IF(J137=N137,J137,J137+N137-O137)</f>
        <v>3.1300000000000008</v>
      </c>
      <c r="M137" s="11"/>
      <c r="N137" s="11">
        <v>2.4500000000000002</v>
      </c>
      <c r="O137" s="11">
        <v>2.17</v>
      </c>
      <c r="P137" s="44"/>
      <c r="Q137" s="5"/>
    </row>
    <row r="138" spans="1:17">
      <c r="A138" s="5"/>
      <c r="B138" s="46"/>
      <c r="C138" s="2" t="s">
        <v>85</v>
      </c>
      <c r="D138" s="2"/>
      <c r="E138" s="11">
        <v>0</v>
      </c>
      <c r="F138" s="11">
        <v>0</v>
      </c>
      <c r="G138" s="11">
        <v>1.87</v>
      </c>
      <c r="H138" s="11">
        <v>2.0099999999999998</v>
      </c>
      <c r="I138" s="11">
        <v>2.37</v>
      </c>
      <c r="J138" s="11">
        <v>2.78</v>
      </c>
      <c r="K138" s="11"/>
      <c r="L138" s="11">
        <f t="shared" si="88"/>
        <v>3.07</v>
      </c>
      <c r="M138" s="11"/>
      <c r="N138" s="11">
        <v>2.4</v>
      </c>
      <c r="O138" s="11">
        <v>2.11</v>
      </c>
      <c r="P138" s="44"/>
      <c r="Q138" s="5"/>
    </row>
    <row r="139" spans="1:17">
      <c r="A139" s="5"/>
      <c r="B139" s="46"/>
      <c r="C139" s="2"/>
      <c r="D139" s="2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44"/>
      <c r="Q139" s="5"/>
    </row>
    <row r="140" spans="1:17">
      <c r="A140" s="5"/>
      <c r="B140" s="46"/>
      <c r="C140" s="2" t="s">
        <v>84</v>
      </c>
      <c r="D140" s="2"/>
      <c r="E140" s="1">
        <v>0</v>
      </c>
      <c r="F140" s="1">
        <v>0</v>
      </c>
      <c r="G140" s="1">
        <v>59953</v>
      </c>
      <c r="H140" s="1">
        <v>58809</v>
      </c>
      <c r="I140" s="1">
        <v>57713</v>
      </c>
      <c r="J140" s="1">
        <v>56790</v>
      </c>
      <c r="K140" s="1"/>
      <c r="L140" s="1">
        <f t="shared" ref="L140:L141" si="89">IF(J140=N140,J140,N140)</f>
        <v>55074</v>
      </c>
      <c r="M140" s="1"/>
      <c r="N140" s="1">
        <v>55074</v>
      </c>
      <c r="O140" s="1">
        <v>57141</v>
      </c>
      <c r="P140" s="44"/>
      <c r="Q140" s="5"/>
    </row>
    <row r="141" spans="1:17">
      <c r="A141" s="5"/>
      <c r="B141" s="46"/>
      <c r="C141" s="2" t="s">
        <v>83</v>
      </c>
      <c r="D141" s="2"/>
      <c r="E141" s="1">
        <v>0</v>
      </c>
      <c r="F141" s="1">
        <v>0</v>
      </c>
      <c r="G141" s="1">
        <v>62249</v>
      </c>
      <c r="H141" s="1">
        <v>60682</v>
      </c>
      <c r="I141" s="1">
        <v>59559</v>
      </c>
      <c r="J141" s="1">
        <v>58214</v>
      </c>
      <c r="K141" s="1"/>
      <c r="L141" s="1">
        <f t="shared" si="89"/>
        <v>56270</v>
      </c>
      <c r="M141" s="1"/>
      <c r="N141" s="1">
        <v>56270</v>
      </c>
      <c r="O141" s="1">
        <v>58636</v>
      </c>
      <c r="P141" s="44"/>
      <c r="Q141" s="5"/>
    </row>
    <row r="142" spans="1:17">
      <c r="A142" s="5"/>
      <c r="B142" s="46"/>
      <c r="C142" s="2"/>
      <c r="D142" s="2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44"/>
      <c r="Q142" s="5"/>
    </row>
    <row r="143" spans="1:17">
      <c r="A143" s="5"/>
      <c r="B143" s="46"/>
      <c r="C143" s="6" t="s">
        <v>82</v>
      </c>
      <c r="D143" s="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44"/>
      <c r="Q143" s="5"/>
    </row>
    <row r="144" spans="1:17">
      <c r="A144" s="5"/>
      <c r="B144" s="46"/>
      <c r="C144" s="2" t="s">
        <v>81</v>
      </c>
      <c r="D144" s="2"/>
      <c r="E144" s="1">
        <f t="shared" ref="E144:J144" si="90">E112</f>
        <v>0</v>
      </c>
      <c r="F144" s="1">
        <f t="shared" si="90"/>
        <v>0</v>
      </c>
      <c r="G144" s="1">
        <f t="shared" si="90"/>
        <v>174776</v>
      </c>
      <c r="H144" s="1">
        <f t="shared" si="90"/>
        <v>176455</v>
      </c>
      <c r="I144" s="1">
        <f t="shared" si="90"/>
        <v>203881</v>
      </c>
      <c r="J144" s="1">
        <f t="shared" si="90"/>
        <v>236225</v>
      </c>
      <c r="K144" s="1"/>
      <c r="L144" s="1">
        <f t="shared" ref="L144:L147" si="91">IF(J144=N144,J144,J144+N144-O144)</f>
        <v>254435</v>
      </c>
      <c r="M144" s="1"/>
      <c r="N144" s="1">
        <f t="shared" ref="N144:O144" si="92">N112</f>
        <v>199136</v>
      </c>
      <c r="O144" s="1">
        <f t="shared" si="92"/>
        <v>180926</v>
      </c>
      <c r="P144" s="44"/>
      <c r="Q144" s="5"/>
    </row>
    <row r="145" spans="1:17">
      <c r="A145" s="5"/>
      <c r="B145" s="46"/>
      <c r="C145" s="66" t="s">
        <v>80</v>
      </c>
      <c r="D145" s="2"/>
      <c r="E145" s="1">
        <v>0</v>
      </c>
      <c r="F145" s="1">
        <v>0</v>
      </c>
      <c r="G145" s="1">
        <v>47984</v>
      </c>
      <c r="H145" s="1">
        <v>49773</v>
      </c>
      <c r="I145" s="1">
        <v>45956</v>
      </c>
      <c r="J145" s="1">
        <v>48202</v>
      </c>
      <c r="K145" s="1"/>
      <c r="L145" s="1">
        <f t="shared" si="91"/>
        <v>51304</v>
      </c>
      <c r="M145" s="1"/>
      <c r="N145" s="1">
        <v>38490</v>
      </c>
      <c r="O145" s="1">
        <v>35388</v>
      </c>
      <c r="P145" s="44"/>
      <c r="Q145" s="5"/>
    </row>
    <row r="146" spans="1:17">
      <c r="A146" s="5"/>
      <c r="B146" s="46"/>
      <c r="C146" s="2" t="s">
        <v>257</v>
      </c>
      <c r="D146" s="2"/>
      <c r="E146" s="3">
        <f t="shared" ref="E146:F146" si="93">E102</f>
        <v>0</v>
      </c>
      <c r="F146" s="3">
        <f t="shared" si="93"/>
        <v>0</v>
      </c>
      <c r="G146" s="3">
        <f t="shared" ref="G146:J146" si="94">G104</f>
        <v>0</v>
      </c>
      <c r="H146" s="3">
        <f t="shared" si="94"/>
        <v>0</v>
      </c>
      <c r="I146" s="3">
        <f t="shared" si="94"/>
        <v>0</v>
      </c>
      <c r="J146" s="3">
        <f t="shared" si="94"/>
        <v>0</v>
      </c>
      <c r="K146" s="1"/>
      <c r="L146" s="3">
        <f t="shared" si="91"/>
        <v>0</v>
      </c>
      <c r="M146" s="1"/>
      <c r="N146" s="1">
        <f t="shared" ref="N146:O146" si="95">N115</f>
        <v>0</v>
      </c>
      <c r="O146" s="1">
        <f t="shared" si="95"/>
        <v>0</v>
      </c>
      <c r="P146" s="44"/>
      <c r="Q146" s="5"/>
    </row>
    <row r="147" spans="1:17">
      <c r="A147" s="5"/>
      <c r="B147" s="46"/>
      <c r="C147" s="6" t="s">
        <v>77</v>
      </c>
      <c r="D147" s="6"/>
      <c r="E147" s="4">
        <f t="shared" ref="E147:J147" si="96">SUM(E144:E146)</f>
        <v>0</v>
      </c>
      <c r="F147" s="4">
        <f t="shared" si="96"/>
        <v>0</v>
      </c>
      <c r="G147" s="4">
        <f t="shared" si="96"/>
        <v>222760</v>
      </c>
      <c r="H147" s="4">
        <f t="shared" si="96"/>
        <v>226228</v>
      </c>
      <c r="I147" s="4">
        <f t="shared" si="96"/>
        <v>249837</v>
      </c>
      <c r="J147" s="4">
        <f t="shared" si="96"/>
        <v>284427</v>
      </c>
      <c r="K147" s="4"/>
      <c r="L147" s="4">
        <f t="shared" si="91"/>
        <v>305739</v>
      </c>
      <c r="M147" s="4"/>
      <c r="N147" s="18">
        <f t="shared" ref="N147:O147" si="97">SUM(N144:N146)</f>
        <v>237626</v>
      </c>
      <c r="O147" s="18">
        <f t="shared" si="97"/>
        <v>216314</v>
      </c>
      <c r="P147" s="44"/>
      <c r="Q147" s="5"/>
    </row>
    <row r="148" spans="1:17">
      <c r="A148" s="5"/>
      <c r="B148" s="46"/>
      <c r="C148" s="35" t="s">
        <v>76</v>
      </c>
      <c r="D148" s="6"/>
      <c r="E148" s="8">
        <f t="shared" ref="E148:J148" si="98">IFERROR(E147/E$91,0)</f>
        <v>0</v>
      </c>
      <c r="F148" s="8">
        <f t="shared" si="98"/>
        <v>0</v>
      </c>
      <c r="G148" s="8">
        <f t="shared" si="98"/>
        <v>0.21704097042919082</v>
      </c>
      <c r="H148" s="8">
        <f t="shared" si="98"/>
        <v>0.21918790372040434</v>
      </c>
      <c r="I148" s="8">
        <f t="shared" si="98"/>
        <v>0.22642632899277862</v>
      </c>
      <c r="J148" s="8">
        <f t="shared" si="98"/>
        <v>0.23338768135266669</v>
      </c>
      <c r="K148" s="8"/>
      <c r="L148" s="8">
        <f>IFERROR(L147/L$91,0)</f>
        <v>0.23867194483064416</v>
      </c>
      <c r="M148" s="8"/>
      <c r="N148" s="8">
        <f t="shared" ref="N148:O148" si="99">IFERROR(N147/N$91,0)</f>
        <v>0.24401930581228179</v>
      </c>
      <c r="O148" s="8">
        <f t="shared" si="99"/>
        <v>0.23731963558488978</v>
      </c>
      <c r="P148" s="44"/>
      <c r="Q148" s="5"/>
    </row>
    <row r="149" spans="1:17">
      <c r="A149" s="5"/>
      <c r="B149" s="46"/>
      <c r="C149" s="35"/>
      <c r="D149" s="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44"/>
      <c r="Q149" s="5"/>
    </row>
    <row r="150" spans="1:17">
      <c r="A150" s="5"/>
      <c r="B150" s="46"/>
      <c r="C150" s="64" t="s">
        <v>259</v>
      </c>
      <c r="D150" s="6"/>
      <c r="E150" s="1">
        <f t="shared" ref="E150:J150" si="100">E147-E145</f>
        <v>0</v>
      </c>
      <c r="F150" s="1">
        <f t="shared" si="100"/>
        <v>0</v>
      </c>
      <c r="G150" s="1">
        <f t="shared" si="100"/>
        <v>174776</v>
      </c>
      <c r="H150" s="1">
        <f t="shared" si="100"/>
        <v>176455</v>
      </c>
      <c r="I150" s="1">
        <f t="shared" si="100"/>
        <v>203881</v>
      </c>
      <c r="J150" s="1">
        <f t="shared" si="100"/>
        <v>236225</v>
      </c>
      <c r="K150" s="8"/>
      <c r="L150" s="1">
        <f>L147-L145</f>
        <v>254435</v>
      </c>
      <c r="M150" s="8"/>
      <c r="N150" s="1">
        <f t="shared" ref="N150:O150" si="101">N147-N145</f>
        <v>199136</v>
      </c>
      <c r="O150" s="1">
        <f t="shared" si="101"/>
        <v>180926</v>
      </c>
      <c r="P150" s="44"/>
      <c r="Q150" s="5"/>
    </row>
    <row r="151" spans="1:17">
      <c r="A151" s="5"/>
      <c r="B151" s="46"/>
      <c r="C151" s="64" t="s">
        <v>260</v>
      </c>
      <c r="D151" s="6"/>
      <c r="E151" s="8" t="e">
        <f t="shared" ref="E151:J151" si="102">E128/E127</f>
        <v>#DIV/0!</v>
      </c>
      <c r="F151" s="8" t="e">
        <f t="shared" si="102"/>
        <v>#DIV/0!</v>
      </c>
      <c r="G151" s="8">
        <f t="shared" si="102"/>
        <v>0.31740379699977084</v>
      </c>
      <c r="H151" s="8">
        <f t="shared" si="102"/>
        <v>0.29966941485857029</v>
      </c>
      <c r="I151" s="8">
        <f t="shared" si="102"/>
        <v>0.30084253125479271</v>
      </c>
      <c r="J151" s="8">
        <f t="shared" si="102"/>
        <v>0.30998797041233334</v>
      </c>
      <c r="K151" s="8"/>
      <c r="L151" s="8">
        <f>L128/L127</f>
        <v>0.31441269639890734</v>
      </c>
      <c r="M151" s="8"/>
      <c r="N151" s="8">
        <f t="shared" ref="N151:O151" si="103">N128/N127</f>
        <v>0.31693944809221752</v>
      </c>
      <c r="O151" s="8">
        <f t="shared" si="103"/>
        <v>0.31141849259428239</v>
      </c>
      <c r="P151" s="44"/>
      <c r="Q151" s="5"/>
    </row>
    <row r="152" spans="1:17">
      <c r="A152" s="5"/>
      <c r="B152" s="46"/>
      <c r="C152" s="64" t="s">
        <v>261</v>
      </c>
      <c r="D152" s="6"/>
      <c r="E152" s="1" t="e">
        <f t="shared" ref="E152:J152" si="104">E112*(1-E151)</f>
        <v>#DIV/0!</v>
      </c>
      <c r="F152" s="1" t="e">
        <f t="shared" si="104"/>
        <v>#DIV/0!</v>
      </c>
      <c r="G152" s="1">
        <f t="shared" si="104"/>
        <v>119301.43397556806</v>
      </c>
      <c r="H152" s="1">
        <f t="shared" si="104"/>
        <v>123576.83340113096</v>
      </c>
      <c r="I152" s="1">
        <f t="shared" si="104"/>
        <v>142544.92388524162</v>
      </c>
      <c r="J152" s="1">
        <f t="shared" si="104"/>
        <v>162998.09168934653</v>
      </c>
      <c r="K152" s="8"/>
      <c r="L152" s="1">
        <f>L112*(1-L151)</f>
        <v>174437.405591744</v>
      </c>
      <c r="M152" s="8"/>
      <c r="N152" s="1">
        <f t="shared" ref="N152:O152" si="105">N112*(1-N151)</f>
        <v>136021.94606470817</v>
      </c>
      <c r="O152" s="1">
        <f t="shared" si="105"/>
        <v>124582.29780888685</v>
      </c>
      <c r="P152" s="44"/>
      <c r="Q152" s="5"/>
    </row>
    <row r="153" spans="1:17">
      <c r="A153" s="5"/>
      <c r="B153" s="46"/>
      <c r="C153" s="64" t="s">
        <v>262</v>
      </c>
      <c r="D153" s="6"/>
      <c r="E153" s="11"/>
      <c r="F153" s="11"/>
      <c r="G153" s="11">
        <v>36.08</v>
      </c>
      <c r="H153" s="11">
        <v>53.45</v>
      </c>
      <c r="I153" s="11">
        <v>69.22</v>
      </c>
      <c r="J153" s="11">
        <v>76.959999999999994</v>
      </c>
      <c r="K153" s="8"/>
      <c r="L153" s="11">
        <f>N153</f>
        <v>99.35</v>
      </c>
      <c r="M153" s="8"/>
      <c r="N153" s="11">
        <v>99.35</v>
      </c>
      <c r="O153" s="11">
        <v>68.97</v>
      </c>
      <c r="P153" s="44"/>
      <c r="Q153" s="5"/>
    </row>
    <row r="154" spans="1:17">
      <c r="A154" s="5"/>
      <c r="B154" s="46"/>
      <c r="C154" s="64" t="s">
        <v>263</v>
      </c>
      <c r="D154" s="6"/>
      <c r="E154" s="1">
        <f t="shared" ref="E154:J154" si="106">E141*E153</f>
        <v>0</v>
      </c>
      <c r="F154" s="1">
        <f t="shared" si="106"/>
        <v>0</v>
      </c>
      <c r="G154" s="1">
        <f t="shared" si="106"/>
        <v>2245943.92</v>
      </c>
      <c r="H154" s="1">
        <f t="shared" si="106"/>
        <v>3243452.9000000004</v>
      </c>
      <c r="I154" s="1">
        <f t="shared" si="106"/>
        <v>4122673.98</v>
      </c>
      <c r="J154" s="1">
        <f t="shared" si="106"/>
        <v>4480149.4399999995</v>
      </c>
      <c r="K154" s="8"/>
      <c r="L154" s="1">
        <f>L141*L153</f>
        <v>5590424.5</v>
      </c>
      <c r="M154" s="8"/>
      <c r="N154" s="1">
        <f t="shared" ref="N154:O154" si="107">N141*N153</f>
        <v>5590424.5</v>
      </c>
      <c r="O154" s="1">
        <f t="shared" si="107"/>
        <v>4044124.92</v>
      </c>
      <c r="P154" s="44"/>
      <c r="Q154" s="5"/>
    </row>
    <row r="155" spans="1:17">
      <c r="A155" s="5"/>
      <c r="B155" s="46"/>
      <c r="C155" s="6"/>
      <c r="D155" s="6"/>
      <c r="E155" s="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4"/>
      <c r="Q155" s="5"/>
    </row>
    <row r="156" spans="1:17">
      <c r="A156" s="5"/>
      <c r="B156" s="46"/>
      <c r="C156" s="19" t="s">
        <v>264</v>
      </c>
      <c r="D156" s="19"/>
      <c r="E156" s="1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44"/>
      <c r="Q156" s="5"/>
    </row>
    <row r="157" spans="1:17">
      <c r="A157" s="5"/>
      <c r="B157" s="46"/>
      <c r="C157" s="70"/>
      <c r="D157" s="6"/>
      <c r="E157" s="6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44"/>
      <c r="Q157" s="5"/>
    </row>
    <row r="158" spans="1:17">
      <c r="A158" s="5"/>
      <c r="B158" s="46"/>
      <c r="C158" s="64" t="s">
        <v>265</v>
      </c>
      <c r="D158" s="6"/>
      <c r="E158" s="1">
        <v>0</v>
      </c>
      <c r="F158" s="1">
        <v>0</v>
      </c>
      <c r="G158" s="1">
        <v>0</v>
      </c>
      <c r="H158" s="1">
        <v>106728</v>
      </c>
      <c r="I158" s="1">
        <v>156915</v>
      </c>
      <c r="J158" s="1">
        <v>183895</v>
      </c>
      <c r="K158" s="8"/>
      <c r="L158" s="83">
        <f t="shared" ref="L158:L173" si="108">N158</f>
        <v>221441</v>
      </c>
      <c r="M158" s="8"/>
      <c r="N158" s="1">
        <v>221441</v>
      </c>
      <c r="O158" s="1">
        <v>181499</v>
      </c>
      <c r="P158" s="44"/>
      <c r="Q158" s="5"/>
    </row>
    <row r="159" spans="1:17">
      <c r="A159" s="5"/>
      <c r="B159" s="46"/>
      <c r="C159" s="64" t="s">
        <v>71</v>
      </c>
      <c r="D159" s="6"/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8"/>
      <c r="L159" s="83">
        <f t="shared" si="108"/>
        <v>0</v>
      </c>
      <c r="M159" s="8"/>
      <c r="N159" s="1">
        <v>0</v>
      </c>
      <c r="O159" s="1">
        <v>0</v>
      </c>
      <c r="P159" s="44"/>
      <c r="Q159" s="5"/>
    </row>
    <row r="160" spans="1:17">
      <c r="A160" s="5"/>
      <c r="B160" s="46"/>
      <c r="C160" s="64" t="s">
        <v>68</v>
      </c>
      <c r="D160" s="6"/>
      <c r="E160" s="1">
        <v>0</v>
      </c>
      <c r="F160" s="1">
        <v>0</v>
      </c>
      <c r="G160" s="1">
        <v>0</v>
      </c>
      <c r="H160" s="1">
        <v>115107</v>
      </c>
      <c r="I160" s="1">
        <v>120080</v>
      </c>
      <c r="J160" s="1">
        <v>141275</v>
      </c>
      <c r="K160" s="8"/>
      <c r="L160" s="83">
        <f t="shared" si="108"/>
        <v>141374</v>
      </c>
      <c r="M160" s="8"/>
      <c r="N160" s="1">
        <v>141374</v>
      </c>
      <c r="O160" s="1">
        <v>134923</v>
      </c>
      <c r="P160" s="44"/>
      <c r="Q160" s="5"/>
    </row>
    <row r="161" spans="1:17">
      <c r="A161" s="5"/>
      <c r="B161" s="46"/>
      <c r="C161" s="64" t="s">
        <v>64</v>
      </c>
      <c r="D161" s="6"/>
      <c r="E161" s="1">
        <v>0</v>
      </c>
      <c r="F161" s="1">
        <v>0</v>
      </c>
      <c r="G161" s="1">
        <v>0</v>
      </c>
      <c r="H161" s="1">
        <v>110425</v>
      </c>
      <c r="I161" s="1">
        <v>127885</v>
      </c>
      <c r="J161" s="1">
        <v>133099</v>
      </c>
      <c r="K161" s="8"/>
      <c r="L161" s="83">
        <f t="shared" si="108"/>
        <v>147474</v>
      </c>
      <c r="M161" s="8"/>
      <c r="N161" s="1">
        <v>147474</v>
      </c>
      <c r="O161" s="1">
        <v>137143</v>
      </c>
      <c r="P161" s="44"/>
      <c r="Q161" s="5"/>
    </row>
    <row r="162" spans="1:17">
      <c r="A162" s="5"/>
      <c r="B162" s="46"/>
      <c r="C162" s="64" t="s">
        <v>60</v>
      </c>
      <c r="D162" s="6"/>
      <c r="E162" s="1">
        <v>0</v>
      </c>
      <c r="F162" s="1">
        <v>0</v>
      </c>
      <c r="G162" s="1">
        <v>0</v>
      </c>
      <c r="H162" s="1">
        <v>376338</v>
      </c>
      <c r="I162" s="1">
        <v>460591</v>
      </c>
      <c r="J162" s="1">
        <v>524227</v>
      </c>
      <c r="K162" s="8"/>
      <c r="L162" s="83">
        <f t="shared" si="108"/>
        <v>570774</v>
      </c>
      <c r="M162" s="8"/>
      <c r="N162" s="1">
        <v>570774</v>
      </c>
      <c r="O162" s="1">
        <v>510752</v>
      </c>
      <c r="P162" s="44"/>
      <c r="Q162" s="5"/>
    </row>
    <row r="163" spans="1:17">
      <c r="A163" s="5"/>
      <c r="B163" s="46"/>
      <c r="C163" s="64" t="s">
        <v>266</v>
      </c>
      <c r="D163" s="6"/>
      <c r="E163" s="1">
        <v>0</v>
      </c>
      <c r="F163" s="1">
        <v>0</v>
      </c>
      <c r="G163" s="1">
        <v>0</v>
      </c>
      <c r="H163" s="1">
        <v>199946</v>
      </c>
      <c r="I163" s="1">
        <v>201725</v>
      </c>
      <c r="J163" s="1">
        <v>216777</v>
      </c>
      <c r="K163" s="8"/>
      <c r="L163" s="83">
        <f t="shared" si="108"/>
        <v>231639</v>
      </c>
      <c r="M163" s="8"/>
      <c r="N163" s="1">
        <v>231639</v>
      </c>
      <c r="O163" s="1">
        <v>213868</v>
      </c>
      <c r="P163" s="44"/>
      <c r="Q163" s="5"/>
    </row>
    <row r="164" spans="1:17">
      <c r="A164" s="5"/>
      <c r="B164" s="46"/>
      <c r="C164" s="64" t="s">
        <v>55</v>
      </c>
      <c r="D164" s="6"/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8"/>
      <c r="L164" s="83">
        <f t="shared" si="108"/>
        <v>0</v>
      </c>
      <c r="M164" s="8"/>
      <c r="N164" s="1">
        <v>0</v>
      </c>
      <c r="O164" s="1">
        <v>0</v>
      </c>
      <c r="P164" s="44"/>
      <c r="Q164" s="5"/>
    </row>
    <row r="165" spans="1:17">
      <c r="A165" s="5"/>
      <c r="B165" s="46"/>
      <c r="C165" s="64" t="s">
        <v>50</v>
      </c>
      <c r="D165" s="6"/>
      <c r="E165" s="1">
        <v>0</v>
      </c>
      <c r="F165" s="1">
        <v>0</v>
      </c>
      <c r="G165" s="1">
        <v>0</v>
      </c>
      <c r="H165" s="1">
        <v>148705</v>
      </c>
      <c r="I165" s="1">
        <v>149112</v>
      </c>
      <c r="J165" s="1">
        <v>172610</v>
      </c>
      <c r="K165" s="8"/>
      <c r="L165" s="83">
        <f t="shared" si="108"/>
        <v>174614</v>
      </c>
      <c r="M165" s="8"/>
      <c r="N165" s="1">
        <v>174614</v>
      </c>
      <c r="O165" s="1">
        <v>150018</v>
      </c>
      <c r="P165" s="44"/>
      <c r="Q165" s="5"/>
    </row>
    <row r="166" spans="1:17">
      <c r="A166" s="5"/>
      <c r="B166" s="46"/>
      <c r="C166" s="64" t="s">
        <v>49</v>
      </c>
      <c r="D166" s="6"/>
      <c r="E166" s="1">
        <v>0</v>
      </c>
      <c r="F166" s="1">
        <v>0</v>
      </c>
      <c r="G166" s="1">
        <v>0</v>
      </c>
      <c r="H166" s="1">
        <v>63907</v>
      </c>
      <c r="I166" s="1">
        <v>55752</v>
      </c>
      <c r="J166" s="1">
        <v>69209</v>
      </c>
      <c r="K166" s="8"/>
      <c r="L166" s="83">
        <f t="shared" si="108"/>
        <v>63363</v>
      </c>
      <c r="M166" s="8"/>
      <c r="N166" s="1">
        <v>63363</v>
      </c>
      <c r="O166" s="1">
        <v>50607</v>
      </c>
      <c r="P166" s="44"/>
      <c r="Q166" s="5"/>
    </row>
    <row r="167" spans="1:17">
      <c r="A167" s="5"/>
      <c r="B167" s="46"/>
      <c r="C167" s="64" t="s">
        <v>44</v>
      </c>
      <c r="D167" s="6"/>
      <c r="E167" s="1">
        <v>0</v>
      </c>
      <c r="F167" s="1">
        <v>0</v>
      </c>
      <c r="G167" s="1">
        <v>0</v>
      </c>
      <c r="H167" s="1">
        <v>808527</v>
      </c>
      <c r="I167" s="1">
        <v>897144</v>
      </c>
      <c r="J167" s="1">
        <v>1030814</v>
      </c>
      <c r="K167" s="8"/>
      <c r="L167" s="83">
        <f t="shared" si="108"/>
        <v>1093351</v>
      </c>
      <c r="M167" s="8"/>
      <c r="N167" s="1">
        <v>1093351</v>
      </c>
      <c r="O167" s="1">
        <v>969199</v>
      </c>
      <c r="P167" s="44"/>
      <c r="Q167" s="5"/>
    </row>
    <row r="168" spans="1:17">
      <c r="A168" s="5"/>
      <c r="B168" s="46"/>
      <c r="C168" s="64" t="s">
        <v>35</v>
      </c>
      <c r="D168" s="6"/>
      <c r="E168" s="1">
        <v>0</v>
      </c>
      <c r="F168" s="1">
        <v>0</v>
      </c>
      <c r="G168" s="1">
        <v>0</v>
      </c>
      <c r="H168" s="1">
        <v>119603</v>
      </c>
      <c r="I168" s="1">
        <v>129862</v>
      </c>
      <c r="J168" s="1">
        <v>243917</v>
      </c>
      <c r="K168" s="8"/>
      <c r="L168" s="83">
        <f t="shared" si="108"/>
        <v>232960</v>
      </c>
      <c r="M168" s="8"/>
      <c r="N168" s="1">
        <v>232960</v>
      </c>
      <c r="O168" s="1">
        <v>154903</v>
      </c>
      <c r="P168" s="44"/>
      <c r="Q168" s="5"/>
    </row>
    <row r="169" spans="1:17">
      <c r="A169" s="5"/>
      <c r="B169" s="46"/>
      <c r="C169" s="64" t="s">
        <v>29</v>
      </c>
      <c r="D169" s="6"/>
      <c r="E169" s="1">
        <v>0</v>
      </c>
      <c r="F169" s="1">
        <v>0</v>
      </c>
      <c r="G169" s="1">
        <v>0</v>
      </c>
      <c r="H169" s="1">
        <v>256305</v>
      </c>
      <c r="I169" s="1">
        <v>285112</v>
      </c>
      <c r="J169" s="1">
        <v>436879</v>
      </c>
      <c r="K169" s="8"/>
      <c r="L169" s="83">
        <f t="shared" si="108"/>
        <v>415846</v>
      </c>
      <c r="M169" s="8"/>
      <c r="N169" s="1">
        <v>415846</v>
      </c>
      <c r="O169" s="1">
        <v>336369</v>
      </c>
      <c r="P169" s="44"/>
      <c r="Q169" s="5"/>
    </row>
    <row r="170" spans="1:17">
      <c r="A170" s="5"/>
      <c r="B170" s="46"/>
      <c r="C170" s="85" t="s">
        <v>27</v>
      </c>
      <c r="D170" s="6"/>
      <c r="E170" s="1">
        <v>0</v>
      </c>
      <c r="F170" s="1">
        <v>0</v>
      </c>
      <c r="G170" s="1">
        <v>0</v>
      </c>
      <c r="H170" s="1">
        <v>4281</v>
      </c>
      <c r="I170" s="1">
        <v>3418</v>
      </c>
      <c r="J170" s="1">
        <v>2501</v>
      </c>
      <c r="K170" s="8"/>
      <c r="L170" s="83">
        <f t="shared" si="108"/>
        <v>1776</v>
      </c>
      <c r="M170" s="8"/>
      <c r="N170" s="1">
        <v>1776</v>
      </c>
      <c r="O170" s="1">
        <v>2735</v>
      </c>
      <c r="P170" s="44"/>
      <c r="Q170" s="5"/>
    </row>
    <row r="171" spans="1:17">
      <c r="A171" s="5"/>
      <c r="B171" s="46"/>
      <c r="C171" s="64" t="s">
        <v>2</v>
      </c>
      <c r="D171" s="6"/>
      <c r="E171" s="1">
        <v>0</v>
      </c>
      <c r="F171" s="1">
        <v>0</v>
      </c>
      <c r="G171" s="1">
        <v>0</v>
      </c>
      <c r="H171" s="1">
        <v>514579</v>
      </c>
      <c r="I171" s="1">
        <v>574281</v>
      </c>
      <c r="J171" s="1">
        <v>539593</v>
      </c>
      <c r="K171" s="8"/>
      <c r="L171" s="83">
        <f t="shared" si="108"/>
        <v>617535</v>
      </c>
      <c r="M171" s="8"/>
      <c r="N171" s="1">
        <v>617535</v>
      </c>
      <c r="O171" s="1">
        <v>585968</v>
      </c>
      <c r="P171" s="44"/>
      <c r="Q171" s="5"/>
    </row>
    <row r="172" spans="1:17">
      <c r="A172" s="5"/>
      <c r="B172" s="46"/>
      <c r="C172" s="64" t="s">
        <v>267</v>
      </c>
      <c r="D172" s="6"/>
      <c r="E172" s="1">
        <f t="shared" ref="E172:J172" si="109">E171-E165-E166</f>
        <v>0</v>
      </c>
      <c r="F172" s="1">
        <f t="shared" si="109"/>
        <v>0</v>
      </c>
      <c r="G172" s="1">
        <f t="shared" si="109"/>
        <v>0</v>
      </c>
      <c r="H172" s="1">
        <f t="shared" si="109"/>
        <v>301967</v>
      </c>
      <c r="I172" s="1">
        <f t="shared" si="109"/>
        <v>369417</v>
      </c>
      <c r="J172" s="1">
        <f t="shared" si="109"/>
        <v>297774</v>
      </c>
      <c r="K172" s="8"/>
      <c r="L172" s="83">
        <f t="shared" si="108"/>
        <v>379558</v>
      </c>
      <c r="M172" s="8"/>
      <c r="N172" s="1">
        <f t="shared" ref="N172:O172" si="110">N171-N165-N166</f>
        <v>379558</v>
      </c>
      <c r="O172" s="1">
        <f t="shared" si="110"/>
        <v>385343</v>
      </c>
      <c r="P172" s="44"/>
      <c r="Q172" s="5"/>
    </row>
    <row r="173" spans="1:17">
      <c r="A173" s="5"/>
      <c r="B173" s="46"/>
      <c r="C173" s="64" t="s">
        <v>268</v>
      </c>
      <c r="D173" s="6"/>
      <c r="E173" s="34">
        <f t="shared" ref="E173:J173" si="111">E167-E169+E168</f>
        <v>0</v>
      </c>
      <c r="F173" s="34">
        <f t="shared" si="111"/>
        <v>0</v>
      </c>
      <c r="G173" s="34">
        <f t="shared" si="111"/>
        <v>0</v>
      </c>
      <c r="H173" s="34">
        <f t="shared" si="111"/>
        <v>671825</v>
      </c>
      <c r="I173" s="34">
        <f t="shared" si="111"/>
        <v>741894</v>
      </c>
      <c r="J173" s="34">
        <f t="shared" si="111"/>
        <v>837852</v>
      </c>
      <c r="K173" s="8"/>
      <c r="L173" s="83">
        <f t="shared" si="108"/>
        <v>910465</v>
      </c>
      <c r="M173" s="8"/>
      <c r="N173" s="34">
        <f t="shared" ref="N173:O173" si="112">N167-N169+N168</f>
        <v>910465</v>
      </c>
      <c r="O173" s="34">
        <f t="shared" si="112"/>
        <v>787733</v>
      </c>
      <c r="P173" s="44"/>
      <c r="Q173" s="5"/>
    </row>
    <row r="174" spans="1:17">
      <c r="A174" s="5"/>
      <c r="B174" s="46"/>
      <c r="C174" s="64" t="s">
        <v>269</v>
      </c>
      <c r="D174" s="6"/>
      <c r="E174" s="1">
        <f t="shared" ref="E174:J174" si="113">E154+E168+E170-E158-E159-E164</f>
        <v>0</v>
      </c>
      <c r="F174" s="1">
        <f t="shared" si="113"/>
        <v>0</v>
      </c>
      <c r="G174" s="1">
        <f t="shared" si="113"/>
        <v>2245943.92</v>
      </c>
      <c r="H174" s="1">
        <f t="shared" si="113"/>
        <v>3260608.9000000004</v>
      </c>
      <c r="I174" s="1">
        <f t="shared" si="113"/>
        <v>4099038.9800000004</v>
      </c>
      <c r="J174" s="1">
        <f t="shared" si="113"/>
        <v>4542672.4399999995</v>
      </c>
      <c r="K174" s="1"/>
      <c r="L174" s="1">
        <f>L154+L168+L170-L158-L159-L164</f>
        <v>5603719.5</v>
      </c>
      <c r="M174" s="1"/>
      <c r="N174" s="1">
        <f t="shared" ref="N174:O174" si="114">N154+N168+N170-N158-N159-N164</f>
        <v>5603719.5</v>
      </c>
      <c r="O174" s="1">
        <f t="shared" si="114"/>
        <v>4020263.92</v>
      </c>
      <c r="P174" s="44"/>
      <c r="Q174" s="5"/>
    </row>
    <row r="175" spans="1:17">
      <c r="A175" s="5"/>
      <c r="B175" s="46"/>
      <c r="C175" s="70"/>
      <c r="D175" s="6"/>
      <c r="E175" s="6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44"/>
      <c r="Q175" s="5"/>
    </row>
    <row r="176" spans="1:17">
      <c r="A176" s="5"/>
      <c r="B176" s="46"/>
      <c r="C176" s="35"/>
      <c r="D176" s="6"/>
      <c r="E176" s="6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44"/>
      <c r="Q176" s="5"/>
    </row>
    <row r="177" spans="1:17">
      <c r="A177" s="5"/>
      <c r="B177" s="46"/>
      <c r="C177" s="19" t="s">
        <v>270</v>
      </c>
      <c r="D177" s="19"/>
      <c r="E177" s="1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44"/>
      <c r="Q177" s="5"/>
    </row>
    <row r="178" spans="1:17">
      <c r="A178" s="5"/>
      <c r="B178" s="46"/>
      <c r="C178" s="35"/>
      <c r="D178" s="6"/>
      <c r="E178" s="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44"/>
      <c r="Q178" s="5"/>
    </row>
    <row r="179" spans="1:17">
      <c r="A179" s="5"/>
      <c r="B179" s="46"/>
      <c r="C179" s="26" t="s">
        <v>154</v>
      </c>
      <c r="D179" s="6"/>
      <c r="E179" s="1">
        <v>0</v>
      </c>
      <c r="F179" s="1">
        <v>0</v>
      </c>
      <c r="G179" s="1">
        <v>-89971</v>
      </c>
      <c r="H179" s="1">
        <v>-50663</v>
      </c>
      <c r="I179" s="1">
        <v>-38908</v>
      </c>
      <c r="J179" s="1">
        <v>-49677</v>
      </c>
      <c r="K179" s="8"/>
      <c r="L179" s="1">
        <f t="shared" ref="L179:L181" si="115">IF(J179=N179,J179,J179+N179-O179)</f>
        <v>-52980</v>
      </c>
      <c r="M179" s="8"/>
      <c r="N179" s="1">
        <v>-43230</v>
      </c>
      <c r="O179" s="1">
        <v>-39927</v>
      </c>
      <c r="P179" s="44"/>
      <c r="Q179" s="5"/>
    </row>
    <row r="180" spans="1:17">
      <c r="A180" s="5"/>
      <c r="B180" s="46"/>
      <c r="C180" s="26" t="s">
        <v>153</v>
      </c>
      <c r="D180" s="6"/>
      <c r="E180" s="1">
        <v>0</v>
      </c>
      <c r="F180" s="1">
        <v>0</v>
      </c>
      <c r="G180" s="1">
        <v>7025</v>
      </c>
      <c r="H180" s="1">
        <v>5456</v>
      </c>
      <c r="I180" s="1">
        <v>112</v>
      </c>
      <c r="J180" s="1">
        <v>3225</v>
      </c>
      <c r="K180" s="8"/>
      <c r="L180" s="1">
        <f t="shared" si="115"/>
        <v>3047</v>
      </c>
      <c r="M180" s="8"/>
      <c r="N180" s="1">
        <v>3045</v>
      </c>
      <c r="O180" s="1">
        <v>3223</v>
      </c>
      <c r="P180" s="44"/>
      <c r="Q180" s="5"/>
    </row>
    <row r="181" spans="1:17">
      <c r="A181" s="5"/>
      <c r="B181" s="46"/>
      <c r="C181" s="64" t="s">
        <v>271</v>
      </c>
      <c r="D181" s="6"/>
      <c r="E181" s="1">
        <f t="shared" ref="E181:J181" si="116">E179+E180</f>
        <v>0</v>
      </c>
      <c r="F181" s="1">
        <f t="shared" si="116"/>
        <v>0</v>
      </c>
      <c r="G181" s="1">
        <f t="shared" si="116"/>
        <v>-82946</v>
      </c>
      <c r="H181" s="1">
        <f t="shared" si="116"/>
        <v>-45207</v>
      </c>
      <c r="I181" s="1">
        <f t="shared" si="116"/>
        <v>-38796</v>
      </c>
      <c r="J181" s="1">
        <f t="shared" si="116"/>
        <v>-46452</v>
      </c>
      <c r="K181" s="1"/>
      <c r="L181" s="1">
        <f t="shared" si="115"/>
        <v>-49933</v>
      </c>
      <c r="M181" s="8"/>
      <c r="N181" s="1">
        <f t="shared" ref="N181:O181" si="117">N179+N180</f>
        <v>-40185</v>
      </c>
      <c r="O181" s="1">
        <f t="shared" si="117"/>
        <v>-36704</v>
      </c>
      <c r="P181" s="44"/>
      <c r="Q181" s="5"/>
    </row>
    <row r="182" spans="1:17">
      <c r="A182" s="5"/>
      <c r="B182" s="45"/>
      <c r="C182" s="88"/>
      <c r="D182" s="91"/>
      <c r="E182" s="3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38"/>
      <c r="Q182" s="5"/>
    </row>
    <row r="183" spans="1:1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</sheetData>
  <mergeCells count="4">
    <mergeCell ref="F6:J6"/>
    <mergeCell ref="N6:O6"/>
    <mergeCell ref="N85:O85"/>
    <mergeCell ref="E85:J8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3"/>
  <sheetViews>
    <sheetView workbookViewId="0"/>
  </sheetViews>
  <sheetFormatPr defaultRowHeight="14.4"/>
  <cols>
    <col min="1" max="2" width="2.6640625" customWidth="1"/>
    <col min="3" max="3" width="6.6640625" customWidth="1"/>
    <col min="4" max="4" width="50.6640625" customWidth="1"/>
    <col min="5" max="5" width="15.33203125" customWidth="1"/>
    <col min="6" max="11" width="13.6640625" customWidth="1"/>
    <col min="12" max="13" width="2.6640625" customWidth="1"/>
  </cols>
  <sheetData>
    <row r="1" spans="1:13">
      <c r="A1" s="61" t="str">
        <f>HYPERLINK("#Contents!B2", _xlfn.UNICHAR(231))</f>
        <v>ç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5"/>
      <c r="B2" s="39"/>
      <c r="C2" s="10"/>
      <c r="D2" s="10"/>
      <c r="E2" s="10"/>
      <c r="F2" s="10"/>
      <c r="G2" s="10"/>
      <c r="H2" s="10"/>
      <c r="I2" s="10"/>
      <c r="J2" s="10"/>
      <c r="K2" s="10"/>
      <c r="L2" s="40"/>
      <c r="M2" s="5"/>
    </row>
    <row r="3" spans="1:13" ht="18">
      <c r="A3" s="5"/>
      <c r="B3" s="46"/>
      <c r="C3" s="62" t="s">
        <v>289</v>
      </c>
      <c r="D3" s="19"/>
      <c r="E3" s="9"/>
      <c r="F3" s="9"/>
      <c r="G3" s="9"/>
      <c r="H3" s="9"/>
      <c r="I3" s="9"/>
      <c r="J3" s="30"/>
      <c r="K3" s="30" t="s">
        <v>116</v>
      </c>
      <c r="L3" s="44"/>
      <c r="M3" s="5"/>
    </row>
    <row r="4" spans="1:13">
      <c r="A4" s="5"/>
      <c r="B4" s="46"/>
      <c r="C4" s="56" t="s">
        <v>290</v>
      </c>
      <c r="D4" s="2"/>
      <c r="E4" s="2"/>
      <c r="F4" s="2"/>
      <c r="G4" s="2"/>
      <c r="H4" s="2"/>
      <c r="I4" s="2"/>
      <c r="J4" s="36"/>
      <c r="K4" s="36" t="s">
        <v>75</v>
      </c>
      <c r="L4" s="44"/>
      <c r="M4" s="5"/>
    </row>
    <row r="5" spans="1:13">
      <c r="A5" s="5"/>
      <c r="B5" s="46"/>
      <c r="C5" s="49"/>
      <c r="D5" s="49"/>
      <c r="E5" s="2"/>
      <c r="F5" s="2"/>
      <c r="G5" s="2"/>
      <c r="H5" s="2"/>
      <c r="I5" s="2"/>
      <c r="J5" s="2"/>
      <c r="K5" s="2"/>
      <c r="L5" s="44"/>
      <c r="M5" s="5"/>
    </row>
    <row r="6" spans="1:13">
      <c r="A6" s="5"/>
      <c r="B6" s="46"/>
      <c r="C6" s="2" t="s">
        <v>287</v>
      </c>
      <c r="D6" s="2"/>
      <c r="E6" s="47"/>
      <c r="F6" s="13"/>
      <c r="G6" s="13"/>
      <c r="H6" s="13">
        <v>2010</v>
      </c>
      <c r="I6" s="13">
        <v>2011</v>
      </c>
      <c r="J6" s="13">
        <v>2012</v>
      </c>
      <c r="K6" s="13" t="s">
        <v>189</v>
      </c>
      <c r="L6" s="44"/>
      <c r="M6" s="5"/>
    </row>
    <row r="7" spans="1:13">
      <c r="A7" s="5"/>
      <c r="B7" s="46"/>
      <c r="C7" s="52" t="s">
        <v>188</v>
      </c>
      <c r="D7" s="33"/>
      <c r="E7" s="60"/>
      <c r="F7" s="32"/>
      <c r="G7" s="32"/>
      <c r="H7" s="23">
        <v>40359</v>
      </c>
      <c r="I7" s="23">
        <v>40724</v>
      </c>
      <c r="J7" s="23">
        <v>41090</v>
      </c>
      <c r="K7" s="23">
        <v>40816</v>
      </c>
      <c r="L7" s="44"/>
      <c r="M7" s="5"/>
    </row>
    <row r="8" spans="1:13">
      <c r="A8" s="5"/>
      <c r="B8" s="46"/>
      <c r="C8" s="6"/>
      <c r="D8" s="6"/>
      <c r="E8" s="2"/>
      <c r="F8" s="2"/>
      <c r="G8" s="2"/>
      <c r="H8" s="2"/>
      <c r="I8" s="2"/>
      <c r="J8" s="2"/>
      <c r="K8" s="2"/>
      <c r="L8" s="44"/>
      <c r="M8" s="5"/>
    </row>
    <row r="9" spans="1:13">
      <c r="A9" s="5"/>
      <c r="B9" s="46"/>
      <c r="C9" s="26" t="s">
        <v>115</v>
      </c>
      <c r="D9" s="2"/>
      <c r="E9" s="1"/>
      <c r="F9" s="14">
        <v>0</v>
      </c>
      <c r="G9" s="14">
        <v>0</v>
      </c>
      <c r="H9" s="14">
        <v>60930.341999999997</v>
      </c>
      <c r="I9" s="14">
        <v>14709.478999999999</v>
      </c>
      <c r="J9" s="14">
        <v>32733.827000000001</v>
      </c>
      <c r="K9" s="14">
        <v>14360.312</v>
      </c>
      <c r="L9" s="44"/>
      <c r="M9" s="51"/>
    </row>
    <row r="10" spans="1:13">
      <c r="A10" s="5"/>
      <c r="B10" s="46"/>
      <c r="C10" s="2" t="s">
        <v>114</v>
      </c>
      <c r="D10" s="2"/>
      <c r="E10" s="1"/>
      <c r="F10" s="1">
        <v>0</v>
      </c>
      <c r="G10" s="1">
        <v>0</v>
      </c>
      <c r="H10" s="1">
        <v>960.22199999999998</v>
      </c>
      <c r="I10" s="1">
        <v>419.35199999999998</v>
      </c>
      <c r="J10" s="1">
        <v>427.03500000000003</v>
      </c>
      <c r="K10" s="1">
        <v>406.20100000000002</v>
      </c>
      <c r="L10" s="44"/>
      <c r="M10" s="5"/>
    </row>
    <row r="11" spans="1:13">
      <c r="A11" s="5"/>
      <c r="B11" s="46"/>
      <c r="C11" s="2" t="s">
        <v>113</v>
      </c>
      <c r="D11" s="2"/>
      <c r="E11" s="1"/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4"/>
      <c r="M11" s="5"/>
    </row>
    <row r="12" spans="1:13">
      <c r="A12" s="5"/>
      <c r="B12" s="46"/>
      <c r="C12" s="6" t="s">
        <v>112</v>
      </c>
      <c r="D12" s="2"/>
      <c r="E12" s="1"/>
      <c r="F12" s="4">
        <v>0</v>
      </c>
      <c r="G12" s="4">
        <v>0</v>
      </c>
      <c r="H12" s="4">
        <v>59970.12</v>
      </c>
      <c r="I12" s="4">
        <v>14290.127</v>
      </c>
      <c r="J12" s="4">
        <v>32306.792000000001</v>
      </c>
      <c r="K12" s="4">
        <v>13954.111000000001</v>
      </c>
      <c r="L12" s="44"/>
      <c r="M12" s="5"/>
    </row>
    <row r="13" spans="1:13">
      <c r="A13" s="5"/>
      <c r="B13" s="46"/>
      <c r="C13" s="35" t="s">
        <v>76</v>
      </c>
      <c r="D13" s="6"/>
      <c r="E13" s="1"/>
      <c r="F13" s="8">
        <f t="shared" ref="F13:K13" si="0">IFERROR(F12/F$9,0)</f>
        <v>0</v>
      </c>
      <c r="G13" s="8">
        <f t="shared" si="0"/>
        <v>0</v>
      </c>
      <c r="H13" s="8">
        <f t="shared" si="0"/>
        <v>0.98424065960437257</v>
      </c>
      <c r="I13" s="8">
        <f t="shared" si="0"/>
        <v>0.97149103649422264</v>
      </c>
      <c r="J13" s="8">
        <f t="shared" si="0"/>
        <v>0.9869543209842222</v>
      </c>
      <c r="K13" s="8">
        <f t="shared" si="0"/>
        <v>0.97171363686248602</v>
      </c>
      <c r="L13" s="44"/>
      <c r="M13" s="5"/>
    </row>
    <row r="14" spans="1:13">
      <c r="A14" s="5"/>
      <c r="B14" s="46"/>
      <c r="C14" s="2"/>
      <c r="D14" s="2"/>
      <c r="E14" s="1"/>
      <c r="F14" s="1"/>
      <c r="G14" s="1"/>
      <c r="H14" s="1"/>
      <c r="I14" s="1"/>
      <c r="J14" s="1"/>
      <c r="K14" s="1"/>
      <c r="L14" s="44"/>
      <c r="M14" s="5"/>
    </row>
    <row r="15" spans="1:13">
      <c r="A15" s="5"/>
      <c r="B15" s="46"/>
      <c r="C15" s="6" t="s">
        <v>111</v>
      </c>
      <c r="D15" s="2"/>
      <c r="E15" s="1"/>
      <c r="F15" s="1"/>
      <c r="G15" s="1"/>
      <c r="H15" s="1"/>
      <c r="I15" s="1"/>
      <c r="J15" s="1"/>
      <c r="K15" s="1"/>
      <c r="L15" s="44"/>
      <c r="M15" s="5"/>
    </row>
    <row r="16" spans="1:13">
      <c r="A16" s="5"/>
      <c r="B16" s="46"/>
      <c r="C16" s="2" t="s">
        <v>110</v>
      </c>
      <c r="D16" s="2"/>
      <c r="E16" s="1"/>
      <c r="F16" s="1">
        <v>0</v>
      </c>
      <c r="G16" s="1">
        <v>0</v>
      </c>
      <c r="H16" s="1">
        <v>6183.1090000000004</v>
      </c>
      <c r="I16" s="1">
        <v>7944.2030000000004</v>
      </c>
      <c r="J16" s="1">
        <v>6608.6009999999997</v>
      </c>
      <c r="K16" s="1">
        <v>7083.9560000000001</v>
      </c>
      <c r="L16" s="44"/>
      <c r="M16" s="48"/>
    </row>
    <row r="17" spans="1:13">
      <c r="A17" s="5"/>
      <c r="B17" s="46"/>
      <c r="C17" s="2" t="s">
        <v>109</v>
      </c>
      <c r="D17" s="2"/>
      <c r="E17" s="1"/>
      <c r="F17" s="1">
        <v>0</v>
      </c>
      <c r="G17" s="1">
        <v>0</v>
      </c>
      <c r="H17" s="1">
        <v>19853.88</v>
      </c>
      <c r="I17" s="1">
        <v>24536.544000000002</v>
      </c>
      <c r="J17" s="1">
        <v>24255.566999999999</v>
      </c>
      <c r="K17" s="1">
        <v>23503.781999999999</v>
      </c>
      <c r="L17" s="44"/>
      <c r="M17" s="5"/>
    </row>
    <row r="18" spans="1:13">
      <c r="A18" s="5"/>
      <c r="B18" s="46"/>
      <c r="C18" s="2" t="s">
        <v>108</v>
      </c>
      <c r="D18" s="2"/>
      <c r="E18" s="1"/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44"/>
      <c r="M18" s="5"/>
    </row>
    <row r="19" spans="1:13">
      <c r="A19" s="5"/>
      <c r="B19" s="46"/>
      <c r="C19" s="2" t="s">
        <v>80</v>
      </c>
      <c r="D19" s="2"/>
      <c r="E19" s="1"/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44"/>
      <c r="M19" s="5"/>
    </row>
    <row r="20" spans="1:13">
      <c r="A20" s="5"/>
      <c r="B20" s="46"/>
      <c r="C20" s="2" t="s">
        <v>79</v>
      </c>
      <c r="D20" s="2"/>
      <c r="E20" s="1"/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44"/>
      <c r="M20" s="5"/>
    </row>
    <row r="21" spans="1:13">
      <c r="A21" s="5"/>
      <c r="B21" s="46"/>
      <c r="C21" s="2" t="s">
        <v>78</v>
      </c>
      <c r="D21" s="2"/>
      <c r="E21" s="1"/>
      <c r="F21" s="1">
        <v>0</v>
      </c>
      <c r="G21" s="1">
        <v>0</v>
      </c>
      <c r="H21" s="1">
        <v>0</v>
      </c>
      <c r="I21" s="1">
        <v>-279.01</v>
      </c>
      <c r="J21" s="1">
        <v>0</v>
      </c>
      <c r="K21" s="1">
        <v>-279.01</v>
      </c>
      <c r="L21" s="44"/>
      <c r="M21" s="5"/>
    </row>
    <row r="22" spans="1:13">
      <c r="A22" s="5"/>
      <c r="B22" s="46"/>
      <c r="C22" s="2" t="s">
        <v>107</v>
      </c>
      <c r="D22" s="6"/>
      <c r="E22" s="1"/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44"/>
      <c r="M22" s="5"/>
    </row>
    <row r="23" spans="1:13">
      <c r="A23" s="5"/>
      <c r="B23" s="46"/>
      <c r="C23" s="2" t="s">
        <v>106</v>
      </c>
      <c r="D23" s="2"/>
      <c r="E23" s="1"/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44"/>
      <c r="M23" s="5"/>
    </row>
    <row r="24" spans="1:13">
      <c r="A24" s="5"/>
      <c r="B24" s="46"/>
      <c r="C24" s="2" t="s">
        <v>105</v>
      </c>
      <c r="D24" s="6"/>
      <c r="E24" s="1"/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4"/>
      <c r="M24" s="5"/>
    </row>
    <row r="25" spans="1:13">
      <c r="A25" s="5"/>
      <c r="B25" s="46"/>
      <c r="C25" s="6" t="s">
        <v>104</v>
      </c>
      <c r="D25" s="2"/>
      <c r="E25" s="1"/>
      <c r="F25" s="4">
        <v>0</v>
      </c>
      <c r="G25" s="4">
        <v>0</v>
      </c>
      <c r="H25" s="4">
        <v>26036.989000000001</v>
      </c>
      <c r="I25" s="4">
        <v>32201.737000000001</v>
      </c>
      <c r="J25" s="4">
        <v>30864.168000000001</v>
      </c>
      <c r="K25" s="4">
        <v>30308.727999999999</v>
      </c>
      <c r="L25" s="44"/>
      <c r="M25" s="5"/>
    </row>
    <row r="26" spans="1:13">
      <c r="A26" s="5"/>
      <c r="B26" s="46"/>
      <c r="C26" s="6"/>
      <c r="D26" s="2"/>
      <c r="E26" s="1"/>
      <c r="F26" s="1"/>
      <c r="G26" s="1"/>
      <c r="H26" s="1"/>
      <c r="I26" s="1"/>
      <c r="J26" s="1"/>
      <c r="K26" s="1"/>
      <c r="L26" s="44"/>
      <c r="M26" s="5"/>
    </row>
    <row r="27" spans="1:13">
      <c r="A27" s="5"/>
      <c r="B27" s="46"/>
      <c r="C27" s="6" t="s">
        <v>81</v>
      </c>
      <c r="D27" s="2"/>
      <c r="E27" s="1"/>
      <c r="F27" s="4">
        <v>0</v>
      </c>
      <c r="G27" s="4">
        <v>0</v>
      </c>
      <c r="H27" s="4">
        <v>33933.131000000001</v>
      </c>
      <c r="I27" s="4">
        <v>-17911.61</v>
      </c>
      <c r="J27" s="4">
        <v>1442.624</v>
      </c>
      <c r="K27" s="4">
        <v>-16354.617</v>
      </c>
      <c r="L27" s="44"/>
      <c r="M27" s="5"/>
    </row>
    <row r="28" spans="1:13">
      <c r="A28" s="5"/>
      <c r="B28" s="46"/>
      <c r="C28" s="35" t="s">
        <v>76</v>
      </c>
      <c r="D28" s="6"/>
      <c r="E28" s="1"/>
      <c r="F28" s="8">
        <f t="shared" ref="F28:K28" si="1">IFERROR(F27/F$9,0)</f>
        <v>0</v>
      </c>
      <c r="G28" s="8">
        <f t="shared" si="1"/>
        <v>0</v>
      </c>
      <c r="H28" s="8">
        <f t="shared" si="1"/>
        <v>0.55691679853036113</v>
      </c>
      <c r="I28" s="8">
        <f t="shared" si="1"/>
        <v>-1.2176916667136886</v>
      </c>
      <c r="J28" s="8">
        <f t="shared" si="1"/>
        <v>4.4071351632670383E-2</v>
      </c>
      <c r="K28" s="8">
        <f t="shared" si="1"/>
        <v>-1.1388761609079245</v>
      </c>
      <c r="L28" s="44"/>
      <c r="M28" s="5"/>
    </row>
    <row r="29" spans="1:13">
      <c r="A29" s="5"/>
      <c r="B29" s="46"/>
      <c r="C29" s="2"/>
      <c r="D29" s="2"/>
      <c r="E29" s="1"/>
      <c r="F29" s="1"/>
      <c r="G29" s="1"/>
      <c r="H29" s="1"/>
      <c r="I29" s="1"/>
      <c r="J29" s="1"/>
      <c r="K29" s="1"/>
      <c r="L29" s="44"/>
      <c r="M29" s="5"/>
    </row>
    <row r="30" spans="1:13">
      <c r="A30" s="5"/>
      <c r="B30" s="46"/>
      <c r="C30" s="6" t="s">
        <v>103</v>
      </c>
      <c r="D30" s="2"/>
      <c r="E30" s="1"/>
      <c r="F30" s="1"/>
      <c r="G30" s="1"/>
      <c r="H30" s="1"/>
      <c r="I30" s="1"/>
      <c r="J30" s="1"/>
      <c r="K30" s="1"/>
      <c r="L30" s="44"/>
      <c r="M30" s="5"/>
    </row>
    <row r="31" spans="1:13">
      <c r="A31" s="5"/>
      <c r="B31" s="46"/>
      <c r="C31" s="2" t="s">
        <v>102</v>
      </c>
      <c r="D31" s="2"/>
      <c r="E31" s="1"/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44"/>
      <c r="M31" s="5"/>
    </row>
    <row r="32" spans="1:13">
      <c r="A32" s="5"/>
      <c r="B32" s="46"/>
      <c r="C32" s="2" t="s">
        <v>101</v>
      </c>
      <c r="D32" s="2"/>
      <c r="E32" s="1"/>
      <c r="F32" s="1">
        <v>0</v>
      </c>
      <c r="G32" s="1">
        <v>0</v>
      </c>
      <c r="H32" s="1">
        <v>788.85500000000002</v>
      </c>
      <c r="I32" s="1">
        <v>239.999</v>
      </c>
      <c r="J32" s="1">
        <v>18.762</v>
      </c>
      <c r="K32" s="1">
        <v>-4.6829999999999998</v>
      </c>
      <c r="L32" s="44"/>
      <c r="M32" s="5"/>
    </row>
    <row r="33" spans="1:13">
      <c r="A33" s="5"/>
      <c r="B33" s="46"/>
      <c r="C33" s="2" t="s">
        <v>79</v>
      </c>
      <c r="D33" s="2"/>
      <c r="E33" s="1"/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44"/>
      <c r="M33" s="5"/>
    </row>
    <row r="34" spans="1:13">
      <c r="A34" s="5"/>
      <c r="B34" s="46"/>
      <c r="C34" s="2" t="s">
        <v>100</v>
      </c>
      <c r="D34" s="2"/>
      <c r="E34" s="1"/>
      <c r="F34" s="1">
        <v>0</v>
      </c>
      <c r="G34" s="1">
        <v>0</v>
      </c>
      <c r="H34" s="1">
        <v>915.61099999999999</v>
      </c>
      <c r="I34" s="1">
        <v>454.428</v>
      </c>
      <c r="J34" s="1">
        <v>0</v>
      </c>
      <c r="K34" s="1">
        <v>454.428</v>
      </c>
      <c r="L34" s="44"/>
      <c r="M34" s="5"/>
    </row>
    <row r="35" spans="1:13">
      <c r="A35" s="5"/>
      <c r="B35" s="46"/>
      <c r="C35" s="2" t="s">
        <v>99</v>
      </c>
      <c r="D35" s="2"/>
      <c r="E35" s="1"/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44"/>
      <c r="M35" s="5"/>
    </row>
    <row r="36" spans="1:13">
      <c r="A36" s="5"/>
      <c r="B36" s="46"/>
      <c r="C36" s="2" t="s">
        <v>98</v>
      </c>
      <c r="D36" s="2"/>
      <c r="E36" s="1"/>
      <c r="F36" s="1">
        <v>0</v>
      </c>
      <c r="G36" s="1">
        <v>0</v>
      </c>
      <c r="H36" s="1">
        <v>129.744</v>
      </c>
      <c r="I36" s="1">
        <v>26.01</v>
      </c>
      <c r="J36" s="1">
        <v>13.234</v>
      </c>
      <c r="K36" s="1">
        <v>19.408999999999999</v>
      </c>
      <c r="L36" s="44"/>
      <c r="M36" s="5"/>
    </row>
    <row r="37" spans="1:13">
      <c r="A37" s="5"/>
      <c r="B37" s="46"/>
      <c r="C37" s="2" t="s">
        <v>97</v>
      </c>
      <c r="D37" s="2"/>
      <c r="E37" s="1"/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44"/>
      <c r="M37" s="5"/>
    </row>
    <row r="38" spans="1:13">
      <c r="A38" s="5"/>
      <c r="B38" s="46"/>
      <c r="C38" s="2" t="s">
        <v>96</v>
      </c>
      <c r="D38" s="2"/>
      <c r="E38" s="1"/>
      <c r="F38" s="3">
        <v>0</v>
      </c>
      <c r="G38" s="3">
        <v>0</v>
      </c>
      <c r="H38" s="3">
        <v>0</v>
      </c>
      <c r="I38" s="3">
        <v>2888.6880000000001</v>
      </c>
      <c r="J38" s="3">
        <v>0</v>
      </c>
      <c r="K38" s="3">
        <v>2888.6880000000001</v>
      </c>
      <c r="L38" s="44"/>
      <c r="M38" s="5"/>
    </row>
    <row r="39" spans="1:13">
      <c r="A39" s="5"/>
      <c r="B39" s="46"/>
      <c r="C39" s="6" t="s">
        <v>95</v>
      </c>
      <c r="D39" s="2"/>
      <c r="E39" s="1"/>
      <c r="F39" s="4">
        <v>0</v>
      </c>
      <c r="G39" s="4">
        <v>0</v>
      </c>
      <c r="H39" s="4">
        <v>1834.21</v>
      </c>
      <c r="I39" s="4">
        <v>3609.125</v>
      </c>
      <c r="J39" s="4">
        <v>31.995999999999999</v>
      </c>
      <c r="K39" s="4">
        <v>3357.8420000000001</v>
      </c>
      <c r="L39" s="44"/>
      <c r="M39" s="5"/>
    </row>
    <row r="40" spans="1:13">
      <c r="A40" s="5"/>
      <c r="B40" s="46"/>
      <c r="C40" s="2"/>
      <c r="D40" s="6"/>
      <c r="E40" s="4"/>
      <c r="F40" s="4"/>
      <c r="G40" s="4"/>
      <c r="H40" s="4"/>
      <c r="I40" s="4"/>
      <c r="J40" s="4"/>
      <c r="K40" s="4"/>
      <c r="L40" s="44"/>
      <c r="M40" s="5"/>
    </row>
    <row r="41" spans="1:13">
      <c r="A41" s="5"/>
      <c r="B41" s="46"/>
      <c r="C41" s="2" t="s">
        <v>94</v>
      </c>
      <c r="D41" s="2"/>
      <c r="E41" s="1"/>
      <c r="F41" s="1">
        <v>0</v>
      </c>
      <c r="G41" s="1">
        <v>0</v>
      </c>
      <c r="H41" s="1">
        <v>35767.341</v>
      </c>
      <c r="I41" s="1">
        <v>-14302.485000000001</v>
      </c>
      <c r="J41" s="1">
        <v>1474.62</v>
      </c>
      <c r="K41" s="1">
        <v>-12996.775</v>
      </c>
      <c r="L41" s="44"/>
      <c r="M41" s="5"/>
    </row>
    <row r="42" spans="1:13">
      <c r="A42" s="5"/>
      <c r="B42" s="46"/>
      <c r="C42" s="2" t="s">
        <v>93</v>
      </c>
      <c r="D42" s="20"/>
      <c r="E42" s="1"/>
      <c r="F42" s="1">
        <v>0</v>
      </c>
      <c r="G42" s="1">
        <v>0</v>
      </c>
      <c r="H42" s="1">
        <v>-1228.885</v>
      </c>
      <c r="I42" s="1">
        <v>109.88</v>
      </c>
      <c r="J42" s="1">
        <v>209.785</v>
      </c>
      <c r="K42" s="1">
        <v>76.941999999999993</v>
      </c>
      <c r="L42" s="44"/>
      <c r="M42" s="5"/>
    </row>
    <row r="43" spans="1:13">
      <c r="A43" s="5"/>
      <c r="B43" s="46"/>
      <c r="C43" s="2" t="s">
        <v>92</v>
      </c>
      <c r="D43" s="2"/>
      <c r="E43" s="1"/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44"/>
      <c r="M43" s="5"/>
    </row>
    <row r="44" spans="1:13">
      <c r="A44" s="5"/>
      <c r="B44" s="46"/>
      <c r="C44" s="2" t="s">
        <v>91</v>
      </c>
      <c r="D44" s="2"/>
      <c r="E44" s="1"/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44"/>
      <c r="M44" s="5"/>
    </row>
    <row r="45" spans="1:13">
      <c r="A45" s="5"/>
      <c r="B45" s="46"/>
      <c r="C45" s="2" t="s">
        <v>90</v>
      </c>
      <c r="D45" s="2"/>
      <c r="E45" s="1"/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44"/>
      <c r="M45" s="5"/>
    </row>
    <row r="46" spans="1:13">
      <c r="A46" s="5"/>
      <c r="B46" s="46"/>
      <c r="C46" s="6" t="s">
        <v>89</v>
      </c>
      <c r="D46" s="6"/>
      <c r="E46" s="1"/>
      <c r="F46" s="4">
        <v>0</v>
      </c>
      <c r="G46" s="4">
        <v>0</v>
      </c>
      <c r="H46" s="4">
        <v>36996.226000000002</v>
      </c>
      <c r="I46" s="4">
        <v>-14412.365</v>
      </c>
      <c r="J46" s="4">
        <v>1264.835</v>
      </c>
      <c r="K46" s="4">
        <v>-13073.717000000001</v>
      </c>
      <c r="L46" s="44"/>
      <c r="M46" s="5"/>
    </row>
    <row r="47" spans="1:13">
      <c r="A47" s="5"/>
      <c r="B47" s="46"/>
      <c r="C47" s="2" t="s">
        <v>3</v>
      </c>
      <c r="D47" s="2"/>
      <c r="E47" s="1"/>
      <c r="F47" s="1">
        <v>0</v>
      </c>
      <c r="G47" s="1">
        <v>0</v>
      </c>
      <c r="H47" s="1">
        <v>0</v>
      </c>
      <c r="I47" s="1">
        <v>173.98599999999999</v>
      </c>
      <c r="J47" s="1">
        <v>113.574</v>
      </c>
      <c r="K47" s="1">
        <v>200.1</v>
      </c>
      <c r="L47" s="44"/>
      <c r="M47" s="5"/>
    </row>
    <row r="48" spans="1:13">
      <c r="A48" s="5"/>
      <c r="B48" s="46"/>
      <c r="C48" s="2" t="s">
        <v>88</v>
      </c>
      <c r="D48" s="2"/>
      <c r="E48" s="1"/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44"/>
      <c r="M48" s="5"/>
    </row>
    <row r="49" spans="1:13">
      <c r="A49" s="5"/>
      <c r="B49" s="46"/>
      <c r="C49" s="6" t="s">
        <v>87</v>
      </c>
      <c r="D49" s="6"/>
      <c r="E49" s="1"/>
      <c r="F49" s="16">
        <v>0</v>
      </c>
      <c r="G49" s="16">
        <v>0</v>
      </c>
      <c r="H49" s="16">
        <v>36996.226000000002</v>
      </c>
      <c r="I49" s="16">
        <v>-14238.379000000001</v>
      </c>
      <c r="J49" s="16">
        <v>1378.4090000000001</v>
      </c>
      <c r="K49" s="16">
        <v>-12873.617</v>
      </c>
      <c r="L49" s="44"/>
      <c r="M49" s="5"/>
    </row>
    <row r="50" spans="1:13">
      <c r="A50" s="5"/>
      <c r="B50" s="46"/>
      <c r="C50" s="6"/>
      <c r="D50" s="6"/>
      <c r="E50" s="4"/>
      <c r="F50" s="4"/>
      <c r="G50" s="4"/>
      <c r="H50" s="4"/>
      <c r="I50" s="4"/>
      <c r="J50" s="4"/>
      <c r="K50" s="4"/>
      <c r="L50" s="44"/>
      <c r="M50" s="5"/>
    </row>
    <row r="51" spans="1:13">
      <c r="A51" s="5"/>
      <c r="B51" s="46"/>
      <c r="C51" s="2" t="s">
        <v>86</v>
      </c>
      <c r="D51" s="2"/>
      <c r="E51" s="1"/>
      <c r="F51" s="53">
        <v>0</v>
      </c>
      <c r="G51" s="53">
        <v>0</v>
      </c>
      <c r="H51" s="53">
        <v>0.49</v>
      </c>
      <c r="I51" s="53">
        <v>-0.19</v>
      </c>
      <c r="J51" s="53">
        <v>0.02</v>
      </c>
      <c r="K51" s="53">
        <v>-0.17</v>
      </c>
      <c r="L51" s="44"/>
      <c r="M51" s="5"/>
    </row>
    <row r="52" spans="1:13">
      <c r="A52" s="5"/>
      <c r="B52" s="46"/>
      <c r="C52" s="2" t="s">
        <v>85</v>
      </c>
      <c r="D52" s="2"/>
      <c r="E52" s="1"/>
      <c r="F52" s="53">
        <v>0</v>
      </c>
      <c r="G52" s="53">
        <v>0</v>
      </c>
      <c r="H52" s="53">
        <v>0.49</v>
      </c>
      <c r="I52" s="53">
        <v>-0.19</v>
      </c>
      <c r="J52" s="53">
        <v>0.02</v>
      </c>
      <c r="K52" s="53">
        <v>-0.17</v>
      </c>
      <c r="L52" s="44"/>
      <c r="M52" s="5"/>
    </row>
    <row r="53" spans="1:13">
      <c r="A53" s="5"/>
      <c r="B53" s="46"/>
      <c r="C53" s="2"/>
      <c r="D53" s="2"/>
      <c r="E53" s="11"/>
      <c r="F53" s="11"/>
      <c r="G53" s="11"/>
      <c r="H53" s="11"/>
      <c r="I53" s="11"/>
      <c r="J53" s="11"/>
      <c r="K53" s="11"/>
      <c r="L53" s="44"/>
      <c r="M53" s="5"/>
    </row>
    <row r="54" spans="1:13">
      <c r="A54" s="5"/>
      <c r="B54" s="46"/>
      <c r="C54" s="2" t="s">
        <v>84</v>
      </c>
      <c r="D54" s="2"/>
      <c r="E54" s="1"/>
      <c r="F54" s="1">
        <v>0</v>
      </c>
      <c r="G54" s="1">
        <v>0</v>
      </c>
      <c r="H54" s="1">
        <v>75200.865999999995</v>
      </c>
      <c r="I54" s="1">
        <v>75313.349000000002</v>
      </c>
      <c r="J54" s="1">
        <v>75481.006999999998</v>
      </c>
      <c r="K54" s="1">
        <v>75435.130999999994</v>
      </c>
      <c r="L54" s="44"/>
      <c r="M54" s="5"/>
    </row>
    <row r="55" spans="1:13">
      <c r="A55" s="5"/>
      <c r="B55" s="46"/>
      <c r="C55" s="2" t="s">
        <v>83</v>
      </c>
      <c r="D55" s="2"/>
      <c r="E55" s="1"/>
      <c r="F55" s="1">
        <v>0</v>
      </c>
      <c r="G55" s="1">
        <v>0</v>
      </c>
      <c r="H55" s="1">
        <v>75994.19</v>
      </c>
      <c r="I55" s="1">
        <v>75313.349000000002</v>
      </c>
      <c r="J55" s="1">
        <v>76174.376999999993</v>
      </c>
      <c r="K55" s="1">
        <v>75435.130999999994</v>
      </c>
      <c r="L55" s="44"/>
      <c r="M55" s="5"/>
    </row>
    <row r="56" spans="1:13">
      <c r="A56" s="5"/>
      <c r="B56" s="46"/>
      <c r="C56" s="2"/>
      <c r="D56" s="2"/>
      <c r="E56" s="11"/>
      <c r="F56" s="11"/>
      <c r="G56" s="11"/>
      <c r="H56" s="11"/>
      <c r="I56" s="11"/>
      <c r="J56" s="11"/>
      <c r="K56" s="11"/>
      <c r="L56" s="44"/>
      <c r="M56" s="5"/>
    </row>
    <row r="57" spans="1:13">
      <c r="A57" s="5"/>
      <c r="B57" s="46"/>
      <c r="C57" s="6" t="s">
        <v>82</v>
      </c>
      <c r="D57" s="2"/>
      <c r="E57" s="11"/>
      <c r="F57" s="11"/>
      <c r="G57" s="11"/>
      <c r="H57" s="11"/>
      <c r="I57" s="11"/>
      <c r="J57" s="11"/>
      <c r="K57" s="11"/>
      <c r="L57" s="44"/>
      <c r="M57" s="5"/>
    </row>
    <row r="58" spans="1:13">
      <c r="A58" s="5"/>
      <c r="B58" s="46"/>
      <c r="C58" s="2" t="s">
        <v>81</v>
      </c>
      <c r="D58" s="2"/>
      <c r="E58" s="1"/>
      <c r="F58" s="14">
        <f t="shared" ref="F58:K58" si="2">F27</f>
        <v>0</v>
      </c>
      <c r="G58" s="14">
        <f t="shared" si="2"/>
        <v>0</v>
      </c>
      <c r="H58" s="14">
        <f t="shared" si="2"/>
        <v>33933.131000000001</v>
      </c>
      <c r="I58" s="14">
        <f t="shared" si="2"/>
        <v>-17911.61</v>
      </c>
      <c r="J58" s="14">
        <f t="shared" si="2"/>
        <v>1442.624</v>
      </c>
      <c r="K58" s="14">
        <f t="shared" si="2"/>
        <v>-16354.617</v>
      </c>
      <c r="L58" s="44"/>
      <c r="M58" s="5"/>
    </row>
    <row r="59" spans="1:13">
      <c r="A59" s="5"/>
      <c r="B59" s="46"/>
      <c r="C59" s="66" t="s">
        <v>80</v>
      </c>
      <c r="D59" s="2"/>
      <c r="E59" s="1"/>
      <c r="F59" s="1">
        <f t="shared" ref="F59:K61" si="3">F19</f>
        <v>0</v>
      </c>
      <c r="G59" s="1">
        <f t="shared" si="3"/>
        <v>0</v>
      </c>
      <c r="H59" s="1">
        <f t="shared" si="3"/>
        <v>0</v>
      </c>
      <c r="I59" s="1">
        <f t="shared" si="3"/>
        <v>0</v>
      </c>
      <c r="J59" s="1">
        <f t="shared" si="3"/>
        <v>0</v>
      </c>
      <c r="K59" s="1">
        <f t="shared" si="3"/>
        <v>0</v>
      </c>
      <c r="L59" s="44"/>
      <c r="M59" s="5"/>
    </row>
    <row r="60" spans="1:13">
      <c r="A60" s="5"/>
      <c r="B60" s="46"/>
      <c r="C60" s="2" t="s">
        <v>79</v>
      </c>
      <c r="D60" s="2"/>
      <c r="E60" s="1"/>
      <c r="F60" s="1">
        <f t="shared" si="3"/>
        <v>0</v>
      </c>
      <c r="G60" s="1">
        <f t="shared" si="3"/>
        <v>0</v>
      </c>
      <c r="H60" s="1">
        <f t="shared" si="3"/>
        <v>0</v>
      </c>
      <c r="I60" s="1">
        <f t="shared" si="3"/>
        <v>0</v>
      </c>
      <c r="J60" s="1">
        <f t="shared" si="3"/>
        <v>0</v>
      </c>
      <c r="K60" s="1">
        <f t="shared" si="3"/>
        <v>0</v>
      </c>
      <c r="L60" s="44"/>
      <c r="M60" s="5"/>
    </row>
    <row r="61" spans="1:13">
      <c r="A61" s="5"/>
      <c r="B61" s="46"/>
      <c r="C61" s="2" t="s">
        <v>78</v>
      </c>
      <c r="D61" s="2"/>
      <c r="E61" s="1"/>
      <c r="F61" s="3">
        <f t="shared" si="3"/>
        <v>0</v>
      </c>
      <c r="G61" s="3">
        <f t="shared" si="3"/>
        <v>0</v>
      </c>
      <c r="H61" s="3">
        <f t="shared" si="3"/>
        <v>0</v>
      </c>
      <c r="I61" s="3">
        <f t="shared" si="3"/>
        <v>-279.01</v>
      </c>
      <c r="J61" s="3">
        <f t="shared" si="3"/>
        <v>0</v>
      </c>
      <c r="K61" s="3">
        <f t="shared" si="3"/>
        <v>-279.01</v>
      </c>
      <c r="L61" s="44"/>
      <c r="M61" s="5"/>
    </row>
    <row r="62" spans="1:13">
      <c r="A62" s="5"/>
      <c r="B62" s="46"/>
      <c r="C62" s="6" t="s">
        <v>77</v>
      </c>
      <c r="D62" s="6"/>
      <c r="E62" s="1"/>
      <c r="F62" s="16">
        <f t="shared" ref="F62:K62" si="4">SUM(F58:F61)</f>
        <v>0</v>
      </c>
      <c r="G62" s="16">
        <f t="shared" si="4"/>
        <v>0</v>
      </c>
      <c r="H62" s="16">
        <f t="shared" si="4"/>
        <v>33933.131000000001</v>
      </c>
      <c r="I62" s="16">
        <f t="shared" si="4"/>
        <v>-18190.62</v>
      </c>
      <c r="J62" s="16">
        <f t="shared" si="4"/>
        <v>1442.624</v>
      </c>
      <c r="K62" s="16">
        <f t="shared" si="4"/>
        <v>-16633.627</v>
      </c>
      <c r="L62" s="44"/>
      <c r="M62" s="5"/>
    </row>
    <row r="63" spans="1:13">
      <c r="A63" s="5"/>
      <c r="B63" s="46"/>
      <c r="C63" s="35" t="s">
        <v>76</v>
      </c>
      <c r="D63" s="6"/>
      <c r="E63" s="1"/>
      <c r="F63" s="8">
        <f t="shared" ref="F63:K63" si="5">IFERROR(F62/F$9,0)</f>
        <v>0</v>
      </c>
      <c r="G63" s="8">
        <f t="shared" si="5"/>
        <v>0</v>
      </c>
      <c r="H63" s="8">
        <f t="shared" si="5"/>
        <v>0.55691679853036113</v>
      </c>
      <c r="I63" s="8">
        <f t="shared" si="5"/>
        <v>-1.2366597076619776</v>
      </c>
      <c r="J63" s="8">
        <f t="shared" si="5"/>
        <v>4.4071351632670383E-2</v>
      </c>
      <c r="K63" s="8">
        <f t="shared" si="5"/>
        <v>-1.1583054045065317</v>
      </c>
      <c r="L63" s="44"/>
      <c r="M63" s="5"/>
    </row>
    <row r="64" spans="1:13">
      <c r="A64" s="5"/>
      <c r="B64" s="46"/>
      <c r="C64" s="6"/>
      <c r="D64" s="6"/>
      <c r="E64" s="4"/>
      <c r="F64" s="4"/>
      <c r="G64" s="4"/>
      <c r="H64" s="4"/>
      <c r="I64" s="4"/>
      <c r="J64" s="4"/>
      <c r="K64" s="4"/>
      <c r="L64" s="44"/>
      <c r="M64" s="5"/>
    </row>
    <row r="65" spans="1:13">
      <c r="A65" s="5"/>
      <c r="B65" s="46"/>
      <c r="C65" s="20" t="s">
        <v>74</v>
      </c>
      <c r="D65" s="20"/>
      <c r="E65" s="76"/>
      <c r="F65" s="31"/>
      <c r="G65" s="31"/>
      <c r="H65" s="24">
        <v>41144</v>
      </c>
      <c r="I65" s="24">
        <v>41717</v>
      </c>
      <c r="J65" s="24">
        <v>41876</v>
      </c>
      <c r="K65" s="24">
        <v>41221</v>
      </c>
      <c r="L65" s="44"/>
      <c r="M65" s="5"/>
    </row>
    <row r="66" spans="1:13">
      <c r="A66" s="5"/>
      <c r="B66" s="46"/>
      <c r="C66" s="20" t="s">
        <v>0</v>
      </c>
      <c r="D66" s="6"/>
      <c r="E66" s="4"/>
      <c r="F66" s="4"/>
      <c r="G66" s="4"/>
      <c r="H66" s="4"/>
      <c r="I66" s="4"/>
      <c r="J66" s="4"/>
      <c r="K66" s="4"/>
      <c r="L66" s="44"/>
      <c r="M66" s="5"/>
    </row>
    <row r="67" spans="1:13">
      <c r="A67" s="5"/>
      <c r="B67" s="45"/>
      <c r="C67" s="17"/>
      <c r="D67" s="17"/>
      <c r="E67" s="3"/>
      <c r="F67" s="3"/>
      <c r="G67" s="3"/>
      <c r="H67" s="3"/>
      <c r="I67" s="3"/>
      <c r="J67" s="3"/>
      <c r="K67" s="3"/>
      <c r="L67" s="38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>
      <c r="A69" s="5"/>
      <c r="B69" s="39"/>
      <c r="C69" s="10"/>
      <c r="D69" s="10"/>
      <c r="E69" s="10"/>
      <c r="F69" s="10"/>
      <c r="G69" s="10"/>
      <c r="H69" s="10"/>
      <c r="I69" s="10"/>
      <c r="J69" s="10"/>
      <c r="K69" s="10"/>
      <c r="L69" s="40"/>
      <c r="M69" s="5"/>
    </row>
    <row r="70" spans="1:13" ht="18">
      <c r="A70" s="5"/>
      <c r="B70" s="46"/>
      <c r="C70" s="62" t="str">
        <f t="shared" ref="C70:C71" si="6">C3</f>
        <v>IMMUNOMEDICS INC</v>
      </c>
      <c r="D70" s="19"/>
      <c r="E70" s="9"/>
      <c r="F70" s="9"/>
      <c r="G70" s="9"/>
      <c r="H70" s="9"/>
      <c r="I70" s="9"/>
      <c r="J70" s="30"/>
      <c r="K70" s="30" t="str">
        <f>CONCATENATE("Common-Sized ", K3)</f>
        <v>Common-Sized Annual Income Statement</v>
      </c>
      <c r="L70" s="44"/>
      <c r="M70" s="5"/>
    </row>
    <row r="71" spans="1:13">
      <c r="A71" s="5"/>
      <c r="B71" s="46"/>
      <c r="C71" s="56" t="str">
        <f t="shared" si="6"/>
        <v>IMMU</v>
      </c>
      <c r="D71" s="2"/>
      <c r="E71" s="2"/>
      <c r="F71" s="2"/>
      <c r="G71" s="2"/>
      <c r="H71" s="2"/>
      <c r="I71" s="2"/>
      <c r="J71" s="36"/>
      <c r="K71" s="36" t="s">
        <v>75</v>
      </c>
      <c r="L71" s="44"/>
      <c r="M71" s="5"/>
    </row>
    <row r="72" spans="1:13">
      <c r="A72" s="5"/>
      <c r="B72" s="46"/>
      <c r="C72" s="49"/>
      <c r="D72" s="49"/>
      <c r="E72" s="2"/>
      <c r="F72" s="2"/>
      <c r="G72" s="2"/>
      <c r="H72" s="2"/>
      <c r="I72" s="2"/>
      <c r="J72" s="2"/>
      <c r="K72" s="2"/>
      <c r="L72" s="44"/>
      <c r="M72" s="5"/>
    </row>
    <row r="73" spans="1:13">
      <c r="A73" s="5"/>
      <c r="B73" s="46"/>
      <c r="C73" s="2"/>
      <c r="D73" s="2"/>
      <c r="E73" s="47"/>
      <c r="F73" s="13" t="str">
        <f t="shared" ref="F73:J74" si="7">IF(F6="","",F6)</f>
        <v/>
      </c>
      <c r="G73" s="13" t="str">
        <f t="shared" si="7"/>
        <v/>
      </c>
      <c r="H73" s="13">
        <f t="shared" si="7"/>
        <v>2010</v>
      </c>
      <c r="I73" s="13">
        <f t="shared" si="7"/>
        <v>2011</v>
      </c>
      <c r="J73" s="13">
        <f t="shared" si="7"/>
        <v>2012</v>
      </c>
      <c r="K73" s="13" t="s">
        <v>189</v>
      </c>
      <c r="L73" s="44"/>
      <c r="M73" s="5"/>
    </row>
    <row r="74" spans="1:13">
      <c r="A74" s="5"/>
      <c r="B74" s="46"/>
      <c r="C74" s="52" t="s">
        <v>188</v>
      </c>
      <c r="D74" s="33"/>
      <c r="E74" s="60"/>
      <c r="F74" s="21" t="str">
        <f t="shared" si="7"/>
        <v/>
      </c>
      <c r="G74" s="21" t="str">
        <f t="shared" si="7"/>
        <v/>
      </c>
      <c r="H74" s="21">
        <f t="shared" si="7"/>
        <v>40359</v>
      </c>
      <c r="I74" s="21">
        <f t="shared" si="7"/>
        <v>40724</v>
      </c>
      <c r="J74" s="21">
        <f t="shared" si="7"/>
        <v>41090</v>
      </c>
      <c r="K74" s="21">
        <f>IF(K7="","",K7)</f>
        <v>40816</v>
      </c>
      <c r="L74" s="44"/>
      <c r="M74" s="5"/>
    </row>
    <row r="75" spans="1:13">
      <c r="A75" s="5"/>
      <c r="B75" s="46"/>
      <c r="C75" s="6"/>
      <c r="D75" s="6"/>
      <c r="E75" s="2"/>
      <c r="F75" s="2"/>
      <c r="G75" s="2"/>
      <c r="H75" s="2"/>
      <c r="I75" s="2"/>
      <c r="J75" s="2"/>
      <c r="K75" s="2"/>
      <c r="L75" s="44"/>
      <c r="M75" s="5"/>
    </row>
    <row r="76" spans="1:13">
      <c r="A76" s="5"/>
      <c r="B76" s="46"/>
      <c r="C76" s="26" t="s">
        <v>115</v>
      </c>
      <c r="D76" s="2"/>
      <c r="E76" s="1"/>
      <c r="F76" s="7" t="str">
        <f t="shared" ref="F76:K79" si="8">IFERROR(F9/F$9, "")</f>
        <v/>
      </c>
      <c r="G76" s="7" t="str">
        <f t="shared" si="8"/>
        <v/>
      </c>
      <c r="H76" s="7">
        <f t="shared" si="8"/>
        <v>1</v>
      </c>
      <c r="I76" s="7">
        <f t="shared" si="8"/>
        <v>1</v>
      </c>
      <c r="J76" s="7">
        <f t="shared" si="8"/>
        <v>1</v>
      </c>
      <c r="K76" s="7">
        <f t="shared" si="8"/>
        <v>1</v>
      </c>
      <c r="L76" s="44"/>
      <c r="M76" s="51"/>
    </row>
    <row r="77" spans="1:13">
      <c r="A77" s="5"/>
      <c r="B77" s="46"/>
      <c r="C77" s="2" t="s">
        <v>114</v>
      </c>
      <c r="D77" s="2"/>
      <c r="E77" s="1"/>
      <c r="F77" s="7" t="str">
        <f t="shared" si="8"/>
        <v/>
      </c>
      <c r="G77" s="7" t="str">
        <f t="shared" si="8"/>
        <v/>
      </c>
      <c r="H77" s="7">
        <f t="shared" si="8"/>
        <v>1.575934039562752E-2</v>
      </c>
      <c r="I77" s="7">
        <f t="shared" si="8"/>
        <v>2.8508963505777463E-2</v>
      </c>
      <c r="J77" s="7">
        <f t="shared" si="8"/>
        <v>1.3045679015777776E-2</v>
      </c>
      <c r="K77" s="7">
        <f t="shared" si="8"/>
        <v>2.8286363137514006E-2</v>
      </c>
      <c r="L77" s="44"/>
      <c r="M77" s="5"/>
    </row>
    <row r="78" spans="1:13">
      <c r="A78" s="5"/>
      <c r="B78" s="46"/>
      <c r="C78" s="2" t="s">
        <v>113</v>
      </c>
      <c r="D78" s="2"/>
      <c r="E78" s="1"/>
      <c r="F78" s="7" t="str">
        <f t="shared" si="8"/>
        <v/>
      </c>
      <c r="G78" s="7" t="str">
        <f t="shared" si="8"/>
        <v/>
      </c>
      <c r="H78" s="7">
        <f t="shared" si="8"/>
        <v>0</v>
      </c>
      <c r="I78" s="7">
        <f t="shared" si="8"/>
        <v>0</v>
      </c>
      <c r="J78" s="7">
        <f t="shared" si="8"/>
        <v>0</v>
      </c>
      <c r="K78" s="7">
        <f t="shared" si="8"/>
        <v>0</v>
      </c>
      <c r="L78" s="44"/>
      <c r="M78" s="5"/>
    </row>
    <row r="79" spans="1:13">
      <c r="A79" s="5"/>
      <c r="B79" s="46"/>
      <c r="C79" s="6" t="s">
        <v>112</v>
      </c>
      <c r="D79" s="2"/>
      <c r="E79" s="1"/>
      <c r="F79" s="12" t="str">
        <f t="shared" si="8"/>
        <v/>
      </c>
      <c r="G79" s="12" t="str">
        <f t="shared" si="8"/>
        <v/>
      </c>
      <c r="H79" s="12">
        <f t="shared" si="8"/>
        <v>0.98424065960437257</v>
      </c>
      <c r="I79" s="12">
        <f t="shared" si="8"/>
        <v>0.97149103649422264</v>
      </c>
      <c r="J79" s="12">
        <f t="shared" si="8"/>
        <v>0.9869543209842222</v>
      </c>
      <c r="K79" s="12">
        <f t="shared" si="8"/>
        <v>0.97171363686248602</v>
      </c>
      <c r="L79" s="44"/>
      <c r="M79" s="5"/>
    </row>
    <row r="80" spans="1:13">
      <c r="A80" s="5"/>
      <c r="B80" s="46"/>
      <c r="C80" s="2"/>
      <c r="D80" s="2"/>
      <c r="E80" s="1"/>
      <c r="F80" s="7"/>
      <c r="G80" s="7"/>
      <c r="H80" s="7"/>
      <c r="I80" s="7"/>
      <c r="J80" s="7"/>
      <c r="K80" s="7"/>
      <c r="L80" s="44"/>
      <c r="M80" s="5"/>
    </row>
    <row r="81" spans="1:13">
      <c r="A81" s="5"/>
      <c r="B81" s="46"/>
      <c r="C81" s="6" t="s">
        <v>111</v>
      </c>
      <c r="D81" s="2"/>
      <c r="E81" s="1"/>
      <c r="F81" s="7"/>
      <c r="G81" s="7"/>
      <c r="H81" s="7"/>
      <c r="I81" s="7"/>
      <c r="J81" s="7"/>
      <c r="K81" s="7"/>
      <c r="L81" s="44"/>
      <c r="M81" s="5"/>
    </row>
    <row r="82" spans="1:13">
      <c r="A82" s="5"/>
      <c r="B82" s="46"/>
      <c r="C82" s="2" t="s">
        <v>110</v>
      </c>
      <c r="D82" s="2"/>
      <c r="E82" s="1"/>
      <c r="F82" s="7" t="str">
        <f t="shared" ref="F82:K91" si="9">IFERROR(F16/F$9, "")</f>
        <v/>
      </c>
      <c r="G82" s="7" t="str">
        <f t="shared" si="9"/>
        <v/>
      </c>
      <c r="H82" s="7">
        <f t="shared" si="9"/>
        <v>0.10147832421488789</v>
      </c>
      <c r="I82" s="7">
        <f t="shared" si="9"/>
        <v>0.54007371709086371</v>
      </c>
      <c r="J82" s="7">
        <f t="shared" si="9"/>
        <v>0.20188904279356029</v>
      </c>
      <c r="K82" s="7">
        <f t="shared" si="9"/>
        <v>0.4933009812043081</v>
      </c>
      <c r="L82" s="44"/>
      <c r="M82" s="48"/>
    </row>
    <row r="83" spans="1:13">
      <c r="A83" s="5"/>
      <c r="B83" s="46"/>
      <c r="C83" s="2" t="s">
        <v>109</v>
      </c>
      <c r="D83" s="2"/>
      <c r="E83" s="1"/>
      <c r="F83" s="7" t="str">
        <f t="shared" si="9"/>
        <v/>
      </c>
      <c r="G83" s="7" t="str">
        <f t="shared" si="9"/>
        <v/>
      </c>
      <c r="H83" s="7">
        <f t="shared" si="9"/>
        <v>0.32584553685912354</v>
      </c>
      <c r="I83" s="7">
        <f t="shared" si="9"/>
        <v>1.6680770270653367</v>
      </c>
      <c r="J83" s="7">
        <f t="shared" si="9"/>
        <v>0.74099392655799146</v>
      </c>
      <c r="K83" s="7">
        <f t="shared" si="9"/>
        <v>1.6367180601647096</v>
      </c>
      <c r="L83" s="44"/>
      <c r="M83" s="5"/>
    </row>
    <row r="84" spans="1:13">
      <c r="A84" s="5"/>
      <c r="B84" s="46"/>
      <c r="C84" s="2" t="s">
        <v>108</v>
      </c>
      <c r="D84" s="2"/>
      <c r="E84" s="1"/>
      <c r="F84" s="7" t="str">
        <f t="shared" si="9"/>
        <v/>
      </c>
      <c r="G84" s="7" t="str">
        <f t="shared" si="9"/>
        <v/>
      </c>
      <c r="H84" s="7">
        <f t="shared" si="9"/>
        <v>0</v>
      </c>
      <c r="I84" s="7">
        <f t="shared" si="9"/>
        <v>0</v>
      </c>
      <c r="J84" s="7">
        <f t="shared" si="9"/>
        <v>0</v>
      </c>
      <c r="K84" s="7">
        <f t="shared" si="9"/>
        <v>0</v>
      </c>
      <c r="L84" s="44"/>
      <c r="M84" s="5"/>
    </row>
    <row r="85" spans="1:13">
      <c r="A85" s="5"/>
      <c r="B85" s="46"/>
      <c r="C85" s="2" t="s">
        <v>80</v>
      </c>
      <c r="D85" s="2"/>
      <c r="E85" s="1"/>
      <c r="F85" s="7" t="str">
        <f t="shared" si="9"/>
        <v/>
      </c>
      <c r="G85" s="7" t="str">
        <f t="shared" si="9"/>
        <v/>
      </c>
      <c r="H85" s="7">
        <f t="shared" si="9"/>
        <v>0</v>
      </c>
      <c r="I85" s="7">
        <f t="shared" si="9"/>
        <v>0</v>
      </c>
      <c r="J85" s="7">
        <f t="shared" si="9"/>
        <v>0</v>
      </c>
      <c r="K85" s="7">
        <f t="shared" si="9"/>
        <v>0</v>
      </c>
      <c r="L85" s="44"/>
      <c r="M85" s="5"/>
    </row>
    <row r="86" spans="1:13">
      <c r="A86" s="5"/>
      <c r="B86" s="46"/>
      <c r="C86" s="2" t="s">
        <v>79</v>
      </c>
      <c r="D86" s="2"/>
      <c r="E86" s="1"/>
      <c r="F86" s="7" t="str">
        <f t="shared" si="9"/>
        <v/>
      </c>
      <c r="G86" s="7" t="str">
        <f t="shared" si="9"/>
        <v/>
      </c>
      <c r="H86" s="7">
        <f t="shared" si="9"/>
        <v>0</v>
      </c>
      <c r="I86" s="7">
        <f t="shared" si="9"/>
        <v>0</v>
      </c>
      <c r="J86" s="7">
        <f t="shared" si="9"/>
        <v>0</v>
      </c>
      <c r="K86" s="7">
        <f t="shared" si="9"/>
        <v>0</v>
      </c>
      <c r="L86" s="44"/>
      <c r="M86" s="5"/>
    </row>
    <row r="87" spans="1:13">
      <c r="A87" s="5"/>
      <c r="B87" s="46"/>
      <c r="C87" s="2" t="s">
        <v>78</v>
      </c>
      <c r="D87" s="2"/>
      <c r="E87" s="1"/>
      <c r="F87" s="7" t="str">
        <f t="shared" si="9"/>
        <v/>
      </c>
      <c r="G87" s="7" t="str">
        <f t="shared" si="9"/>
        <v/>
      </c>
      <c r="H87" s="7">
        <f t="shared" si="9"/>
        <v>0</v>
      </c>
      <c r="I87" s="7">
        <f t="shared" si="9"/>
        <v>-1.8968040948289196E-2</v>
      </c>
      <c r="J87" s="7">
        <f t="shared" si="9"/>
        <v>0</v>
      </c>
      <c r="K87" s="7">
        <f t="shared" si="9"/>
        <v>-1.9429243598607048E-2</v>
      </c>
      <c r="L87" s="44"/>
      <c r="M87" s="5"/>
    </row>
    <row r="88" spans="1:13">
      <c r="A88" s="5"/>
      <c r="B88" s="46"/>
      <c r="C88" s="2" t="s">
        <v>107</v>
      </c>
      <c r="D88" s="6"/>
      <c r="E88" s="1"/>
      <c r="F88" s="7" t="str">
        <f t="shared" si="9"/>
        <v/>
      </c>
      <c r="G88" s="7" t="str">
        <f t="shared" si="9"/>
        <v/>
      </c>
      <c r="H88" s="7">
        <f t="shared" si="9"/>
        <v>0</v>
      </c>
      <c r="I88" s="7">
        <f t="shared" si="9"/>
        <v>0</v>
      </c>
      <c r="J88" s="7">
        <f t="shared" si="9"/>
        <v>0</v>
      </c>
      <c r="K88" s="7">
        <f t="shared" si="9"/>
        <v>0</v>
      </c>
      <c r="L88" s="44"/>
      <c r="M88" s="5"/>
    </row>
    <row r="89" spans="1:13">
      <c r="A89" s="5"/>
      <c r="B89" s="46"/>
      <c r="C89" s="2" t="s">
        <v>106</v>
      </c>
      <c r="D89" s="2"/>
      <c r="E89" s="1"/>
      <c r="F89" s="7" t="str">
        <f t="shared" si="9"/>
        <v/>
      </c>
      <c r="G89" s="7" t="str">
        <f t="shared" si="9"/>
        <v/>
      </c>
      <c r="H89" s="7">
        <f t="shared" si="9"/>
        <v>0</v>
      </c>
      <c r="I89" s="7">
        <f t="shared" si="9"/>
        <v>0</v>
      </c>
      <c r="J89" s="7">
        <f t="shared" si="9"/>
        <v>0</v>
      </c>
      <c r="K89" s="7">
        <f t="shared" si="9"/>
        <v>0</v>
      </c>
      <c r="L89" s="44"/>
      <c r="M89" s="5"/>
    </row>
    <row r="90" spans="1:13">
      <c r="A90" s="5"/>
      <c r="B90" s="46"/>
      <c r="C90" s="2" t="s">
        <v>105</v>
      </c>
      <c r="D90" s="6"/>
      <c r="E90" s="1"/>
      <c r="F90" s="7" t="str">
        <f t="shared" si="9"/>
        <v/>
      </c>
      <c r="G90" s="7" t="str">
        <f t="shared" si="9"/>
        <v/>
      </c>
      <c r="H90" s="7">
        <f t="shared" si="9"/>
        <v>0</v>
      </c>
      <c r="I90" s="7">
        <f t="shared" si="9"/>
        <v>0</v>
      </c>
      <c r="J90" s="7">
        <f t="shared" si="9"/>
        <v>0</v>
      </c>
      <c r="K90" s="7">
        <f t="shared" si="9"/>
        <v>0</v>
      </c>
      <c r="L90" s="44"/>
      <c r="M90" s="5"/>
    </row>
    <row r="91" spans="1:13">
      <c r="A91" s="5"/>
      <c r="B91" s="46"/>
      <c r="C91" s="6" t="s">
        <v>104</v>
      </c>
      <c r="D91" s="2"/>
      <c r="E91" s="1"/>
      <c r="F91" s="12" t="str">
        <f t="shared" si="9"/>
        <v/>
      </c>
      <c r="G91" s="12" t="str">
        <f t="shared" si="9"/>
        <v/>
      </c>
      <c r="H91" s="12">
        <f t="shared" si="9"/>
        <v>0.42732386107401144</v>
      </c>
      <c r="I91" s="12">
        <f t="shared" si="9"/>
        <v>2.1891827032079112</v>
      </c>
      <c r="J91" s="12">
        <f t="shared" si="9"/>
        <v>0.9428829693515518</v>
      </c>
      <c r="K91" s="12">
        <f t="shared" si="9"/>
        <v>2.1105897977704107</v>
      </c>
      <c r="L91" s="44"/>
      <c r="M91" s="5"/>
    </row>
    <row r="92" spans="1:13">
      <c r="A92" s="5"/>
      <c r="B92" s="46"/>
      <c r="C92" s="6"/>
      <c r="D92" s="2"/>
      <c r="E92" s="1"/>
      <c r="F92" s="7"/>
      <c r="G92" s="7"/>
      <c r="H92" s="7"/>
      <c r="I92" s="7"/>
      <c r="J92" s="7"/>
      <c r="K92" s="7"/>
      <c r="L92" s="44"/>
      <c r="M92" s="5"/>
    </row>
    <row r="93" spans="1:13">
      <c r="A93" s="5"/>
      <c r="B93" s="46"/>
      <c r="C93" s="6" t="s">
        <v>81</v>
      </c>
      <c r="D93" s="2"/>
      <c r="E93" s="1"/>
      <c r="F93" s="7" t="str">
        <f t="shared" ref="F93:K93" si="10">IFERROR(F27/F$9, "")</f>
        <v/>
      </c>
      <c r="G93" s="7" t="str">
        <f t="shared" si="10"/>
        <v/>
      </c>
      <c r="H93" s="7">
        <f t="shared" si="10"/>
        <v>0.55691679853036113</v>
      </c>
      <c r="I93" s="7">
        <f t="shared" si="10"/>
        <v>-1.2176916667136886</v>
      </c>
      <c r="J93" s="7">
        <f t="shared" si="10"/>
        <v>4.4071351632670383E-2</v>
      </c>
      <c r="K93" s="7">
        <f t="shared" si="10"/>
        <v>-1.1388761609079245</v>
      </c>
      <c r="L93" s="44"/>
      <c r="M93" s="5"/>
    </row>
    <row r="94" spans="1:13">
      <c r="A94" s="5"/>
      <c r="B94" s="46"/>
      <c r="C94" s="2"/>
      <c r="D94" s="2"/>
      <c r="E94" s="1"/>
      <c r="F94" s="7"/>
      <c r="G94" s="7"/>
      <c r="H94" s="7"/>
      <c r="I94" s="7"/>
      <c r="J94" s="7"/>
      <c r="K94" s="7"/>
      <c r="L94" s="44"/>
      <c r="M94" s="5"/>
    </row>
    <row r="95" spans="1:13">
      <c r="A95" s="5"/>
      <c r="B95" s="46"/>
      <c r="C95" s="6" t="s">
        <v>103</v>
      </c>
      <c r="D95" s="2"/>
      <c r="E95" s="1"/>
      <c r="F95" s="7"/>
      <c r="G95" s="7"/>
      <c r="H95" s="7"/>
      <c r="I95" s="7"/>
      <c r="J95" s="7"/>
      <c r="K95" s="7"/>
      <c r="L95" s="44"/>
      <c r="M95" s="5"/>
    </row>
    <row r="96" spans="1:13">
      <c r="A96" s="5"/>
      <c r="B96" s="46"/>
      <c r="C96" s="2" t="s">
        <v>102</v>
      </c>
      <c r="D96" s="2"/>
      <c r="E96" s="1"/>
      <c r="F96" s="7" t="str">
        <f t="shared" ref="F96:K104" si="11">IFERROR(F31/F$9, "")</f>
        <v/>
      </c>
      <c r="G96" s="7" t="str">
        <f t="shared" si="11"/>
        <v/>
      </c>
      <c r="H96" s="7">
        <f t="shared" si="11"/>
        <v>0</v>
      </c>
      <c r="I96" s="7">
        <f t="shared" si="11"/>
        <v>0</v>
      </c>
      <c r="J96" s="7">
        <f t="shared" si="11"/>
        <v>0</v>
      </c>
      <c r="K96" s="7">
        <f t="shared" si="11"/>
        <v>0</v>
      </c>
      <c r="L96" s="44"/>
      <c r="M96" s="5"/>
    </row>
    <row r="97" spans="1:13">
      <c r="A97" s="5"/>
      <c r="B97" s="46"/>
      <c r="C97" s="2" t="s">
        <v>101</v>
      </c>
      <c r="D97" s="2"/>
      <c r="E97" s="1"/>
      <c r="F97" s="7" t="str">
        <f t="shared" si="11"/>
        <v/>
      </c>
      <c r="G97" s="7" t="str">
        <f t="shared" si="11"/>
        <v/>
      </c>
      <c r="H97" s="7">
        <f t="shared" si="11"/>
        <v>1.2946833615343897E-2</v>
      </c>
      <c r="I97" s="7">
        <f t="shared" si="11"/>
        <v>1.6315941577536498E-2</v>
      </c>
      <c r="J97" s="7">
        <f t="shared" si="11"/>
        <v>5.7316854518721567E-4</v>
      </c>
      <c r="K97" s="7">
        <f t="shared" si="11"/>
        <v>-3.2610712079236159E-4</v>
      </c>
      <c r="L97" s="44"/>
      <c r="M97" s="5"/>
    </row>
    <row r="98" spans="1:13">
      <c r="A98" s="5"/>
      <c r="B98" s="46"/>
      <c r="C98" s="2" t="s">
        <v>79</v>
      </c>
      <c r="D98" s="2"/>
      <c r="E98" s="1"/>
      <c r="F98" s="7" t="str">
        <f t="shared" si="11"/>
        <v/>
      </c>
      <c r="G98" s="7" t="str">
        <f t="shared" si="11"/>
        <v/>
      </c>
      <c r="H98" s="7">
        <f t="shared" si="11"/>
        <v>0</v>
      </c>
      <c r="I98" s="7">
        <f t="shared" si="11"/>
        <v>0</v>
      </c>
      <c r="J98" s="7">
        <f t="shared" si="11"/>
        <v>0</v>
      </c>
      <c r="K98" s="7">
        <f t="shared" si="11"/>
        <v>0</v>
      </c>
      <c r="L98" s="44"/>
      <c r="M98" s="5"/>
    </row>
    <row r="99" spans="1:13">
      <c r="A99" s="5"/>
      <c r="B99" s="46"/>
      <c r="C99" s="2" t="s">
        <v>100</v>
      </c>
      <c r="D99" s="2"/>
      <c r="E99" s="1"/>
      <c r="F99" s="7" t="str">
        <f t="shared" si="11"/>
        <v/>
      </c>
      <c r="G99" s="7" t="str">
        <f t="shared" si="11"/>
        <v/>
      </c>
      <c r="H99" s="7">
        <f t="shared" si="11"/>
        <v>1.5027176443552542E-2</v>
      </c>
      <c r="I99" s="7">
        <f t="shared" si="11"/>
        <v>3.0893548303104413E-2</v>
      </c>
      <c r="J99" s="7">
        <f t="shared" si="11"/>
        <v>0</v>
      </c>
      <c r="K99" s="7">
        <f t="shared" si="11"/>
        <v>3.164471635435219E-2</v>
      </c>
      <c r="L99" s="44"/>
      <c r="M99" s="5"/>
    </row>
    <row r="100" spans="1:13">
      <c r="A100" s="5"/>
      <c r="B100" s="46"/>
      <c r="C100" s="2" t="s">
        <v>99</v>
      </c>
      <c r="D100" s="2"/>
      <c r="E100" s="1"/>
      <c r="F100" s="7" t="str">
        <f t="shared" si="11"/>
        <v/>
      </c>
      <c r="G100" s="7" t="str">
        <f t="shared" si="11"/>
        <v/>
      </c>
      <c r="H100" s="7">
        <f t="shared" si="11"/>
        <v>0</v>
      </c>
      <c r="I100" s="7">
        <f t="shared" si="11"/>
        <v>0</v>
      </c>
      <c r="J100" s="7">
        <f t="shared" si="11"/>
        <v>0</v>
      </c>
      <c r="K100" s="7">
        <f t="shared" si="11"/>
        <v>0</v>
      </c>
      <c r="L100" s="44"/>
      <c r="M100" s="5"/>
    </row>
    <row r="101" spans="1:13">
      <c r="A101" s="5"/>
      <c r="B101" s="46"/>
      <c r="C101" s="2" t="s">
        <v>98</v>
      </c>
      <c r="D101" s="2"/>
      <c r="E101" s="1"/>
      <c r="F101" s="7" t="str">
        <f t="shared" si="11"/>
        <v/>
      </c>
      <c r="G101" s="7" t="str">
        <f t="shared" si="11"/>
        <v/>
      </c>
      <c r="H101" s="7">
        <f t="shared" si="11"/>
        <v>2.1293824347810163E-3</v>
      </c>
      <c r="I101" s="7">
        <f t="shared" si="11"/>
        <v>1.7682475361635857E-3</v>
      </c>
      <c r="J101" s="7">
        <f t="shared" si="11"/>
        <v>4.0429125503718216E-4</v>
      </c>
      <c r="K101" s="7">
        <f t="shared" si="11"/>
        <v>1.3515723056713531E-3</v>
      </c>
      <c r="L101" s="44"/>
      <c r="M101" s="5"/>
    </row>
    <row r="102" spans="1:13">
      <c r="A102" s="5"/>
      <c r="B102" s="46"/>
      <c r="C102" s="2" t="s">
        <v>97</v>
      </c>
      <c r="D102" s="2"/>
      <c r="E102" s="1"/>
      <c r="F102" s="7" t="str">
        <f t="shared" si="11"/>
        <v/>
      </c>
      <c r="G102" s="7" t="str">
        <f t="shared" si="11"/>
        <v/>
      </c>
      <c r="H102" s="7">
        <f t="shared" si="11"/>
        <v>0</v>
      </c>
      <c r="I102" s="7">
        <f t="shared" si="11"/>
        <v>0</v>
      </c>
      <c r="J102" s="7">
        <f t="shared" si="11"/>
        <v>0</v>
      </c>
      <c r="K102" s="7">
        <f t="shared" si="11"/>
        <v>0</v>
      </c>
      <c r="L102" s="44"/>
      <c r="M102" s="5"/>
    </row>
    <row r="103" spans="1:13">
      <c r="A103" s="5"/>
      <c r="B103" s="46"/>
      <c r="C103" s="2" t="s">
        <v>96</v>
      </c>
      <c r="D103" s="2"/>
      <c r="E103" s="1"/>
      <c r="F103" s="7" t="str">
        <f t="shared" si="11"/>
        <v/>
      </c>
      <c r="G103" s="7" t="str">
        <f t="shared" si="11"/>
        <v/>
      </c>
      <c r="H103" s="7">
        <f t="shared" si="11"/>
        <v>0</v>
      </c>
      <c r="I103" s="7">
        <f t="shared" si="11"/>
        <v>0.19638275427702098</v>
      </c>
      <c r="J103" s="7">
        <f t="shared" si="11"/>
        <v>0</v>
      </c>
      <c r="K103" s="7">
        <f t="shared" si="11"/>
        <v>0.2011577464333644</v>
      </c>
      <c r="L103" s="44"/>
      <c r="M103" s="5"/>
    </row>
    <row r="104" spans="1:13">
      <c r="A104" s="5"/>
      <c r="B104" s="46"/>
      <c r="C104" s="6" t="s">
        <v>95</v>
      </c>
      <c r="D104" s="2"/>
      <c r="E104" s="1"/>
      <c r="F104" s="12" t="str">
        <f t="shared" si="11"/>
        <v/>
      </c>
      <c r="G104" s="12" t="str">
        <f t="shared" si="11"/>
        <v/>
      </c>
      <c r="H104" s="12">
        <f t="shared" si="11"/>
        <v>3.0103392493677453E-2</v>
      </c>
      <c r="I104" s="12">
        <f t="shared" si="11"/>
        <v>0.24536049169382546</v>
      </c>
      <c r="J104" s="12">
        <f t="shared" si="11"/>
        <v>9.7745980022439778E-4</v>
      </c>
      <c r="K104" s="12">
        <f t="shared" si="11"/>
        <v>0.23382792797259558</v>
      </c>
      <c r="L104" s="44"/>
      <c r="M104" s="5"/>
    </row>
    <row r="105" spans="1:13">
      <c r="A105" s="5"/>
      <c r="B105" s="46"/>
      <c r="C105" s="2"/>
      <c r="D105" s="6"/>
      <c r="E105" s="4"/>
      <c r="F105" s="7"/>
      <c r="G105" s="7"/>
      <c r="H105" s="7"/>
      <c r="I105" s="7"/>
      <c r="J105" s="7"/>
      <c r="K105" s="7"/>
      <c r="L105" s="44"/>
      <c r="M105" s="5"/>
    </row>
    <row r="106" spans="1:13">
      <c r="A106" s="5"/>
      <c r="B106" s="46"/>
      <c r="C106" s="2" t="s">
        <v>94</v>
      </c>
      <c r="D106" s="2"/>
      <c r="E106" s="1"/>
      <c r="F106" s="7" t="str">
        <f t="shared" ref="F106:K114" si="12">IFERROR(F41/F$9, "")</f>
        <v/>
      </c>
      <c r="G106" s="7" t="str">
        <f t="shared" si="12"/>
        <v/>
      </c>
      <c r="H106" s="7">
        <f t="shared" si="12"/>
        <v>0.58702019102403857</v>
      </c>
      <c r="I106" s="7">
        <f t="shared" si="12"/>
        <v>-0.9723311750198631</v>
      </c>
      <c r="J106" s="7">
        <f t="shared" si="12"/>
        <v>4.5048811432894777E-2</v>
      </c>
      <c r="K106" s="7">
        <f t="shared" si="12"/>
        <v>-0.90504823293532899</v>
      </c>
      <c r="L106" s="44"/>
      <c r="M106" s="5"/>
    </row>
    <row r="107" spans="1:13">
      <c r="A107" s="5"/>
      <c r="B107" s="46"/>
      <c r="C107" s="2" t="s">
        <v>93</v>
      </c>
      <c r="D107" s="20"/>
      <c r="E107" s="1"/>
      <c r="F107" s="7" t="str">
        <f t="shared" si="12"/>
        <v/>
      </c>
      <c r="G107" s="7" t="str">
        <f t="shared" si="12"/>
        <v/>
      </c>
      <c r="H107" s="7">
        <f t="shared" si="12"/>
        <v>-2.0168687055785769E-2</v>
      </c>
      <c r="I107" s="7">
        <f t="shared" si="12"/>
        <v>7.4700130439698106E-3</v>
      </c>
      <c r="J107" s="7">
        <f t="shared" si="12"/>
        <v>6.4088137326564348E-3</v>
      </c>
      <c r="K107" s="7">
        <f t="shared" si="12"/>
        <v>5.357961581893206E-3</v>
      </c>
      <c r="L107" s="44"/>
      <c r="M107" s="5"/>
    </row>
    <row r="108" spans="1:13">
      <c r="A108" s="5"/>
      <c r="B108" s="46"/>
      <c r="C108" s="2" t="s">
        <v>92</v>
      </c>
      <c r="D108" s="2"/>
      <c r="E108" s="1"/>
      <c r="F108" s="7" t="str">
        <f t="shared" si="12"/>
        <v/>
      </c>
      <c r="G108" s="7" t="str">
        <f t="shared" si="12"/>
        <v/>
      </c>
      <c r="H108" s="7">
        <f t="shared" si="12"/>
        <v>0</v>
      </c>
      <c r="I108" s="7">
        <f t="shared" si="12"/>
        <v>0</v>
      </c>
      <c r="J108" s="7">
        <f t="shared" si="12"/>
        <v>0</v>
      </c>
      <c r="K108" s="7">
        <f t="shared" si="12"/>
        <v>0</v>
      </c>
      <c r="L108" s="44"/>
      <c r="M108" s="5"/>
    </row>
    <row r="109" spans="1:13">
      <c r="A109" s="5"/>
      <c r="B109" s="46"/>
      <c r="C109" s="2" t="s">
        <v>91</v>
      </c>
      <c r="D109" s="2"/>
      <c r="E109" s="1"/>
      <c r="F109" s="7" t="str">
        <f t="shared" si="12"/>
        <v/>
      </c>
      <c r="G109" s="7" t="str">
        <f t="shared" si="12"/>
        <v/>
      </c>
      <c r="H109" s="7">
        <f t="shared" si="12"/>
        <v>0</v>
      </c>
      <c r="I109" s="7">
        <f t="shared" si="12"/>
        <v>0</v>
      </c>
      <c r="J109" s="7">
        <f t="shared" si="12"/>
        <v>0</v>
      </c>
      <c r="K109" s="7">
        <f t="shared" si="12"/>
        <v>0</v>
      </c>
      <c r="L109" s="44"/>
      <c r="M109" s="5"/>
    </row>
    <row r="110" spans="1:13">
      <c r="A110" s="5"/>
      <c r="B110" s="46"/>
      <c r="C110" s="2" t="s">
        <v>90</v>
      </c>
      <c r="D110" s="2"/>
      <c r="E110" s="1"/>
      <c r="F110" s="7" t="str">
        <f t="shared" si="12"/>
        <v/>
      </c>
      <c r="G110" s="7" t="str">
        <f t="shared" si="12"/>
        <v/>
      </c>
      <c r="H110" s="7">
        <f t="shared" si="12"/>
        <v>0</v>
      </c>
      <c r="I110" s="7">
        <f t="shared" si="12"/>
        <v>0</v>
      </c>
      <c r="J110" s="7">
        <f t="shared" si="12"/>
        <v>0</v>
      </c>
      <c r="K110" s="7">
        <f t="shared" si="12"/>
        <v>0</v>
      </c>
      <c r="L110" s="44"/>
      <c r="M110" s="5"/>
    </row>
    <row r="111" spans="1:13">
      <c r="A111" s="5"/>
      <c r="B111" s="46"/>
      <c r="C111" s="6" t="s">
        <v>89</v>
      </c>
      <c r="D111" s="6"/>
      <c r="E111" s="1"/>
      <c r="F111" s="12" t="str">
        <f t="shared" si="12"/>
        <v/>
      </c>
      <c r="G111" s="12" t="str">
        <f t="shared" si="12"/>
        <v/>
      </c>
      <c r="H111" s="12">
        <f t="shared" si="12"/>
        <v>0.60718887807982436</v>
      </c>
      <c r="I111" s="12">
        <f t="shared" si="12"/>
        <v>-0.97980118806383287</v>
      </c>
      <c r="J111" s="12">
        <f t="shared" si="12"/>
        <v>3.8639997700238349E-2</v>
      </c>
      <c r="K111" s="12">
        <f t="shared" si="12"/>
        <v>-0.91040619451722227</v>
      </c>
      <c r="L111" s="44"/>
      <c r="M111" s="5"/>
    </row>
    <row r="112" spans="1:13">
      <c r="A112" s="5"/>
      <c r="B112" s="46"/>
      <c r="C112" s="2" t="s">
        <v>3</v>
      </c>
      <c r="D112" s="2"/>
      <c r="E112" s="1"/>
      <c r="F112" s="7" t="str">
        <f t="shared" si="12"/>
        <v/>
      </c>
      <c r="G112" s="7" t="str">
        <f t="shared" si="12"/>
        <v/>
      </c>
      <c r="H112" s="7">
        <f t="shared" si="12"/>
        <v>0</v>
      </c>
      <c r="I112" s="7">
        <f t="shared" si="12"/>
        <v>1.1828155164435123E-2</v>
      </c>
      <c r="J112" s="7">
        <f t="shared" si="12"/>
        <v>3.469621807434859E-3</v>
      </c>
      <c r="K112" s="7">
        <f t="shared" si="12"/>
        <v>1.393423764051923E-2</v>
      </c>
      <c r="L112" s="44"/>
      <c r="M112" s="5"/>
    </row>
    <row r="113" spans="1:13">
      <c r="A113" s="5"/>
      <c r="B113" s="46"/>
      <c r="C113" s="2" t="s">
        <v>88</v>
      </c>
      <c r="D113" s="2"/>
      <c r="E113" s="1"/>
      <c r="F113" s="7" t="str">
        <f t="shared" si="12"/>
        <v/>
      </c>
      <c r="G113" s="7" t="str">
        <f t="shared" si="12"/>
        <v/>
      </c>
      <c r="H113" s="7">
        <f t="shared" si="12"/>
        <v>0</v>
      </c>
      <c r="I113" s="7">
        <f t="shared" si="12"/>
        <v>0</v>
      </c>
      <c r="J113" s="7">
        <f t="shared" si="12"/>
        <v>0</v>
      </c>
      <c r="K113" s="7">
        <f t="shared" si="12"/>
        <v>0</v>
      </c>
      <c r="L113" s="44"/>
      <c r="M113" s="5"/>
    </row>
    <row r="114" spans="1:13">
      <c r="A114" s="5"/>
      <c r="B114" s="46"/>
      <c r="C114" s="6" t="s">
        <v>87</v>
      </c>
      <c r="D114" s="6"/>
      <c r="E114" s="1"/>
      <c r="F114" s="12" t="str">
        <f t="shared" si="12"/>
        <v/>
      </c>
      <c r="G114" s="12" t="str">
        <f t="shared" si="12"/>
        <v/>
      </c>
      <c r="H114" s="12">
        <f t="shared" si="12"/>
        <v>0.60718887807982436</v>
      </c>
      <c r="I114" s="12">
        <f t="shared" si="12"/>
        <v>-0.96797303289939784</v>
      </c>
      <c r="J114" s="12">
        <f t="shared" si="12"/>
        <v>4.210961950767321E-2</v>
      </c>
      <c r="K114" s="12">
        <f t="shared" si="12"/>
        <v>-0.896471956876703</v>
      </c>
      <c r="L114" s="44"/>
      <c r="M114" s="5"/>
    </row>
    <row r="115" spans="1:13">
      <c r="A115" s="5"/>
      <c r="B115" s="46"/>
      <c r="C115" s="6"/>
      <c r="D115" s="6"/>
      <c r="E115" s="4"/>
      <c r="F115" s="7"/>
      <c r="G115" s="7"/>
      <c r="H115" s="7"/>
      <c r="I115" s="7"/>
      <c r="J115" s="7"/>
      <c r="K115" s="7"/>
      <c r="L115" s="44"/>
      <c r="M115" s="5"/>
    </row>
    <row r="116" spans="1:13">
      <c r="A116" s="5"/>
      <c r="B116" s="46"/>
      <c r="C116" s="6" t="s">
        <v>82</v>
      </c>
      <c r="D116" s="2"/>
      <c r="E116" s="11"/>
      <c r="F116" s="7"/>
      <c r="G116" s="7"/>
      <c r="H116" s="7"/>
      <c r="I116" s="7"/>
      <c r="J116" s="7"/>
      <c r="K116" s="7"/>
      <c r="L116" s="44"/>
      <c r="M116" s="5"/>
    </row>
    <row r="117" spans="1:13">
      <c r="A117" s="5"/>
      <c r="B117" s="46"/>
      <c r="C117" s="2" t="s">
        <v>81</v>
      </c>
      <c r="D117" s="2"/>
      <c r="E117" s="1"/>
      <c r="F117" s="7" t="str">
        <f t="shared" ref="F117:K121" si="13">IFERROR(F58/F$9, "")</f>
        <v/>
      </c>
      <c r="G117" s="7" t="str">
        <f t="shared" si="13"/>
        <v/>
      </c>
      <c r="H117" s="7">
        <f t="shared" si="13"/>
        <v>0.55691679853036113</v>
      </c>
      <c r="I117" s="7">
        <f t="shared" si="13"/>
        <v>-1.2176916667136886</v>
      </c>
      <c r="J117" s="7">
        <f t="shared" si="13"/>
        <v>4.4071351632670383E-2</v>
      </c>
      <c r="K117" s="7">
        <f t="shared" si="13"/>
        <v>-1.1388761609079245</v>
      </c>
      <c r="L117" s="44"/>
      <c r="M117" s="5"/>
    </row>
    <row r="118" spans="1:13">
      <c r="A118" s="5"/>
      <c r="B118" s="46"/>
      <c r="C118" s="66" t="s">
        <v>80</v>
      </c>
      <c r="D118" s="2"/>
      <c r="E118" s="1"/>
      <c r="F118" s="7" t="str">
        <f t="shared" si="13"/>
        <v/>
      </c>
      <c r="G118" s="7" t="str">
        <f t="shared" si="13"/>
        <v/>
      </c>
      <c r="H118" s="7">
        <f t="shared" si="13"/>
        <v>0</v>
      </c>
      <c r="I118" s="7">
        <f t="shared" si="13"/>
        <v>0</v>
      </c>
      <c r="J118" s="7">
        <f t="shared" si="13"/>
        <v>0</v>
      </c>
      <c r="K118" s="7">
        <f t="shared" si="13"/>
        <v>0</v>
      </c>
      <c r="L118" s="44"/>
      <c r="M118" s="5"/>
    </row>
    <row r="119" spans="1:13">
      <c r="A119" s="5"/>
      <c r="B119" s="46"/>
      <c r="C119" s="2" t="s">
        <v>79</v>
      </c>
      <c r="D119" s="2"/>
      <c r="E119" s="1"/>
      <c r="F119" s="7" t="str">
        <f t="shared" si="13"/>
        <v/>
      </c>
      <c r="G119" s="7" t="str">
        <f t="shared" si="13"/>
        <v/>
      </c>
      <c r="H119" s="7">
        <f t="shared" si="13"/>
        <v>0</v>
      </c>
      <c r="I119" s="7">
        <f t="shared" si="13"/>
        <v>0</v>
      </c>
      <c r="J119" s="7">
        <f t="shared" si="13"/>
        <v>0</v>
      </c>
      <c r="K119" s="7">
        <f t="shared" si="13"/>
        <v>0</v>
      </c>
      <c r="L119" s="44"/>
      <c r="M119" s="5"/>
    </row>
    <row r="120" spans="1:13">
      <c r="A120" s="5"/>
      <c r="B120" s="46"/>
      <c r="C120" s="2" t="s">
        <v>78</v>
      </c>
      <c r="D120" s="2"/>
      <c r="E120" s="1"/>
      <c r="F120" s="7" t="str">
        <f t="shared" si="13"/>
        <v/>
      </c>
      <c r="G120" s="7" t="str">
        <f t="shared" si="13"/>
        <v/>
      </c>
      <c r="H120" s="7">
        <f t="shared" si="13"/>
        <v>0</v>
      </c>
      <c r="I120" s="7">
        <f t="shared" si="13"/>
        <v>-1.8968040948289196E-2</v>
      </c>
      <c r="J120" s="7">
        <f t="shared" si="13"/>
        <v>0</v>
      </c>
      <c r="K120" s="7">
        <f t="shared" si="13"/>
        <v>-1.9429243598607048E-2</v>
      </c>
      <c r="L120" s="44"/>
      <c r="M120" s="5"/>
    </row>
    <row r="121" spans="1:13">
      <c r="A121" s="5"/>
      <c r="B121" s="46"/>
      <c r="C121" s="6" t="s">
        <v>77</v>
      </c>
      <c r="D121" s="6"/>
      <c r="E121" s="1"/>
      <c r="F121" s="12" t="str">
        <f t="shared" si="13"/>
        <v/>
      </c>
      <c r="G121" s="12" t="str">
        <f t="shared" si="13"/>
        <v/>
      </c>
      <c r="H121" s="12">
        <f t="shared" si="13"/>
        <v>0.55691679853036113</v>
      </c>
      <c r="I121" s="12">
        <f t="shared" si="13"/>
        <v>-1.2366597076619776</v>
      </c>
      <c r="J121" s="12">
        <f t="shared" si="13"/>
        <v>4.4071351632670383E-2</v>
      </c>
      <c r="K121" s="12">
        <f t="shared" si="13"/>
        <v>-1.1583054045065317</v>
      </c>
      <c r="L121" s="44"/>
      <c r="M121" s="5"/>
    </row>
    <row r="122" spans="1:13">
      <c r="A122" s="5"/>
      <c r="B122" s="46"/>
      <c r="C122" s="6"/>
      <c r="D122" s="6"/>
      <c r="E122" s="4"/>
      <c r="F122" s="4"/>
      <c r="G122" s="4"/>
      <c r="H122" s="4"/>
      <c r="I122" s="4"/>
      <c r="J122" s="4"/>
      <c r="K122" s="4"/>
      <c r="L122" s="44"/>
      <c r="M122" s="5"/>
    </row>
    <row r="123" spans="1:13">
      <c r="A123" s="5"/>
      <c r="B123" s="46"/>
      <c r="C123" s="20" t="s">
        <v>0</v>
      </c>
      <c r="D123" s="6"/>
      <c r="E123" s="4"/>
      <c r="F123" s="4"/>
      <c r="G123" s="4"/>
      <c r="H123" s="4"/>
      <c r="I123" s="4"/>
      <c r="J123" s="4"/>
      <c r="K123" s="4"/>
      <c r="L123" s="44"/>
      <c r="M123" s="5"/>
    </row>
    <row r="124" spans="1:13">
      <c r="A124" s="5"/>
      <c r="B124" s="45"/>
      <c r="C124" s="17"/>
      <c r="D124" s="17"/>
      <c r="E124" s="3"/>
      <c r="F124" s="3"/>
      <c r="G124" s="3"/>
      <c r="H124" s="3"/>
      <c r="I124" s="3"/>
      <c r="J124" s="3"/>
      <c r="K124" s="3"/>
      <c r="L124" s="38"/>
      <c r="M124" s="5"/>
    </row>
    <row r="125" spans="1:1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0"/>
  <sheetViews>
    <sheetView workbookViewId="0"/>
  </sheetViews>
  <sheetFormatPr defaultRowHeight="14.4"/>
  <cols>
    <col min="1" max="2" width="2.6640625" customWidth="1"/>
    <col min="3" max="3" width="6.6640625" customWidth="1"/>
    <col min="4" max="4" width="50.6640625" customWidth="1"/>
    <col min="5" max="5" width="15.33203125" customWidth="1"/>
    <col min="6" max="10" width="13.6640625" customWidth="1"/>
    <col min="11" max="12" width="2.6640625" customWidth="1"/>
  </cols>
  <sheetData>
    <row r="1" spans="1:12">
      <c r="A1" s="61" t="str">
        <f>HYPERLINK("#Contents!B2", _xlfn.UNICHAR(231))</f>
        <v>ç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"/>
      <c r="B2" s="39"/>
      <c r="C2" s="10"/>
      <c r="D2" s="10"/>
      <c r="E2" s="10"/>
      <c r="F2" s="10"/>
      <c r="G2" s="10"/>
      <c r="H2" s="10"/>
      <c r="I2" s="10"/>
      <c r="J2" s="10"/>
      <c r="K2" s="40"/>
      <c r="L2" s="5"/>
    </row>
    <row r="3" spans="1:12" ht="18">
      <c r="A3" s="5"/>
      <c r="B3" s="46"/>
      <c r="C3" s="87" t="s">
        <v>289</v>
      </c>
      <c r="D3" s="19"/>
      <c r="E3" s="9"/>
      <c r="F3" s="9"/>
      <c r="G3" s="9"/>
      <c r="H3" s="9"/>
      <c r="I3" s="30"/>
      <c r="J3" s="30" t="s">
        <v>288</v>
      </c>
      <c r="K3" s="44"/>
      <c r="L3" s="5"/>
    </row>
    <row r="4" spans="1:12">
      <c r="A4" s="5"/>
      <c r="B4" s="46"/>
      <c r="C4" s="56" t="s">
        <v>290</v>
      </c>
      <c r="D4" s="2"/>
      <c r="E4" s="2"/>
      <c r="F4" s="2"/>
      <c r="G4" s="2"/>
      <c r="H4" s="2"/>
      <c r="I4" s="36"/>
      <c r="J4" s="36" t="s">
        <v>75</v>
      </c>
      <c r="K4" s="44"/>
      <c r="L4" s="5"/>
    </row>
    <row r="5" spans="1:12">
      <c r="A5" s="5"/>
      <c r="B5" s="46"/>
      <c r="C5" s="2"/>
      <c r="D5" s="2"/>
      <c r="E5" s="2"/>
      <c r="F5" s="2"/>
      <c r="G5" s="2"/>
      <c r="H5" s="2"/>
      <c r="I5" s="2"/>
      <c r="J5" s="2"/>
      <c r="K5" s="44"/>
      <c r="L5" s="5"/>
    </row>
    <row r="6" spans="1:12">
      <c r="A6" s="5"/>
      <c r="B6" s="46"/>
      <c r="C6" s="2" t="s">
        <v>287</v>
      </c>
      <c r="D6" s="2"/>
      <c r="E6" s="47"/>
      <c r="F6" s="13"/>
      <c r="G6" s="13"/>
      <c r="H6" s="13"/>
      <c r="I6" s="13">
        <v>2011</v>
      </c>
      <c r="J6" s="13">
        <v>2012</v>
      </c>
      <c r="K6" s="44"/>
      <c r="L6" s="5"/>
    </row>
    <row r="7" spans="1:12">
      <c r="A7" s="5"/>
      <c r="B7" s="46"/>
      <c r="C7" s="52" t="s">
        <v>188</v>
      </c>
      <c r="D7" s="33"/>
      <c r="E7" s="60"/>
      <c r="F7" s="58"/>
      <c r="G7" s="58"/>
      <c r="H7" s="58"/>
      <c r="I7" s="58">
        <v>40724</v>
      </c>
      <c r="J7" s="58">
        <v>41090</v>
      </c>
      <c r="K7" s="44"/>
      <c r="L7" s="5"/>
    </row>
    <row r="8" spans="1:12">
      <c r="A8" s="5"/>
      <c r="B8" s="46"/>
      <c r="C8" s="2"/>
      <c r="D8" s="2"/>
      <c r="E8" s="2"/>
      <c r="F8" s="2"/>
      <c r="G8" s="2"/>
      <c r="H8" s="2"/>
      <c r="I8" s="2"/>
      <c r="J8" s="2"/>
      <c r="K8" s="44"/>
      <c r="L8" s="5"/>
    </row>
    <row r="9" spans="1:12">
      <c r="A9" s="5"/>
      <c r="B9" s="46"/>
      <c r="C9" s="6" t="s">
        <v>73</v>
      </c>
      <c r="D9" s="6"/>
      <c r="E9" s="2"/>
      <c r="F9" s="2"/>
      <c r="G9" s="2"/>
      <c r="H9" s="2"/>
      <c r="I9" s="2"/>
      <c r="J9" s="2"/>
      <c r="K9" s="44"/>
      <c r="L9" s="5"/>
    </row>
    <row r="10" spans="1:12">
      <c r="A10" s="5"/>
      <c r="B10" s="46"/>
      <c r="C10" s="2" t="s">
        <v>72</v>
      </c>
      <c r="D10" s="2"/>
      <c r="E10" s="1"/>
      <c r="F10" s="14">
        <v>0</v>
      </c>
      <c r="G10" s="14">
        <v>0</v>
      </c>
      <c r="H10" s="14">
        <v>0</v>
      </c>
      <c r="I10" s="14">
        <v>27097.61</v>
      </c>
      <c r="J10" s="14">
        <v>32838.095999999998</v>
      </c>
      <c r="K10" s="44"/>
      <c r="L10" s="51"/>
    </row>
    <row r="11" spans="1:12">
      <c r="A11" s="5"/>
      <c r="B11" s="46"/>
      <c r="C11" s="2" t="s">
        <v>71</v>
      </c>
      <c r="D11" s="2"/>
      <c r="E11" s="1"/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44"/>
      <c r="L11" s="5"/>
    </row>
    <row r="12" spans="1:12">
      <c r="A12" s="5"/>
      <c r="B12" s="46"/>
      <c r="C12" s="2" t="s">
        <v>70</v>
      </c>
      <c r="D12" s="2"/>
      <c r="E12" s="1"/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44"/>
      <c r="L12" s="5"/>
    </row>
    <row r="13" spans="1:12">
      <c r="A13" s="5"/>
      <c r="B13" s="46"/>
      <c r="C13" s="2" t="s">
        <v>69</v>
      </c>
      <c r="D13" s="2"/>
      <c r="E13" s="1"/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44"/>
      <c r="L13" s="5"/>
    </row>
    <row r="14" spans="1:12">
      <c r="A14" s="5"/>
      <c r="B14" s="46"/>
      <c r="C14" s="2" t="s">
        <v>68</v>
      </c>
      <c r="D14" s="2"/>
      <c r="E14" s="1"/>
      <c r="F14" s="1">
        <v>0</v>
      </c>
      <c r="G14" s="1">
        <v>0</v>
      </c>
      <c r="H14" s="1">
        <v>0</v>
      </c>
      <c r="I14" s="1">
        <v>736.98</v>
      </c>
      <c r="J14" s="1">
        <v>659.95799999999997</v>
      </c>
      <c r="K14" s="44"/>
      <c r="L14" s="5"/>
    </row>
    <row r="15" spans="1:12">
      <c r="A15" s="5"/>
      <c r="B15" s="46"/>
      <c r="C15" s="2" t="s">
        <v>67</v>
      </c>
      <c r="D15" s="2"/>
      <c r="E15" s="1"/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44"/>
      <c r="L15" s="5"/>
    </row>
    <row r="16" spans="1:12">
      <c r="A16" s="5"/>
      <c r="B16" s="46"/>
      <c r="C16" s="2" t="s">
        <v>66</v>
      </c>
      <c r="D16" s="2"/>
      <c r="E16" s="1"/>
      <c r="F16" s="1">
        <v>0</v>
      </c>
      <c r="G16" s="1">
        <v>0</v>
      </c>
      <c r="H16" s="1">
        <v>0</v>
      </c>
      <c r="I16" s="1">
        <v>974.33100000000002</v>
      </c>
      <c r="J16" s="1">
        <v>389.00200000000001</v>
      </c>
      <c r="K16" s="44"/>
      <c r="L16" s="48"/>
    </row>
    <row r="17" spans="1:12">
      <c r="A17" s="5"/>
      <c r="B17" s="46"/>
      <c r="C17" s="2" t="s">
        <v>65</v>
      </c>
      <c r="D17" s="2"/>
      <c r="E17" s="1"/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44"/>
      <c r="L17" s="5"/>
    </row>
    <row r="18" spans="1:12">
      <c r="A18" s="5"/>
      <c r="B18" s="46"/>
      <c r="C18" s="2" t="s">
        <v>64</v>
      </c>
      <c r="D18" s="2"/>
      <c r="E18" s="1"/>
      <c r="F18" s="1">
        <v>0</v>
      </c>
      <c r="G18" s="1">
        <v>0</v>
      </c>
      <c r="H18" s="1">
        <v>0</v>
      </c>
      <c r="I18" s="1">
        <v>289.60399999999998</v>
      </c>
      <c r="J18" s="1">
        <v>415.87599999999998</v>
      </c>
      <c r="K18" s="44"/>
      <c r="L18" s="5"/>
    </row>
    <row r="19" spans="1:12">
      <c r="A19" s="5"/>
      <c r="B19" s="46"/>
      <c r="C19" s="2" t="s">
        <v>63</v>
      </c>
      <c r="D19" s="2"/>
      <c r="E19" s="1"/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44"/>
      <c r="L19" s="5"/>
    </row>
    <row r="20" spans="1:12">
      <c r="A20" s="5"/>
      <c r="B20" s="46"/>
      <c r="C20" s="2" t="s">
        <v>62</v>
      </c>
      <c r="D20" s="2"/>
      <c r="E20" s="1"/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44"/>
      <c r="L20" s="5"/>
    </row>
    <row r="21" spans="1:12">
      <c r="A21" s="5"/>
      <c r="B21" s="46"/>
      <c r="C21" s="2" t="s">
        <v>61</v>
      </c>
      <c r="D21" s="2"/>
      <c r="E21" s="1"/>
      <c r="F21" s="3">
        <v>0</v>
      </c>
      <c r="G21" s="3">
        <v>0</v>
      </c>
      <c r="H21" s="3">
        <v>0</v>
      </c>
      <c r="I21" s="3">
        <v>1159.0930000000001</v>
      </c>
      <c r="J21" s="3">
        <v>1176.501</v>
      </c>
      <c r="K21" s="44"/>
      <c r="L21" s="5"/>
    </row>
    <row r="22" spans="1:12">
      <c r="A22" s="5"/>
      <c r="B22" s="46"/>
      <c r="C22" s="6" t="s">
        <v>60</v>
      </c>
      <c r="D22" s="6"/>
      <c r="E22" s="1"/>
      <c r="F22" s="4">
        <v>0</v>
      </c>
      <c r="G22" s="4">
        <v>0</v>
      </c>
      <c r="H22" s="4">
        <v>0</v>
      </c>
      <c r="I22" s="4">
        <v>30257.617999999999</v>
      </c>
      <c r="J22" s="4">
        <v>35479.432999999997</v>
      </c>
      <c r="K22" s="44"/>
      <c r="L22" s="5"/>
    </row>
    <row r="23" spans="1:12">
      <c r="A23" s="5"/>
      <c r="B23" s="46"/>
      <c r="C23" s="2"/>
      <c r="D23" s="2"/>
      <c r="E23" s="1"/>
      <c r="F23" s="1"/>
      <c r="G23" s="1"/>
      <c r="H23" s="1"/>
      <c r="I23" s="1"/>
      <c r="J23" s="1"/>
      <c r="K23" s="44"/>
      <c r="L23" s="5"/>
    </row>
    <row r="24" spans="1:12">
      <c r="A24" s="5"/>
      <c r="B24" s="46"/>
      <c r="C24" s="6" t="s">
        <v>59</v>
      </c>
      <c r="D24" s="6"/>
      <c r="E24" s="1"/>
      <c r="F24" s="1"/>
      <c r="G24" s="1"/>
      <c r="H24" s="1"/>
      <c r="I24" s="1"/>
      <c r="J24" s="1"/>
      <c r="K24" s="44"/>
      <c r="L24" s="5"/>
    </row>
    <row r="25" spans="1:12">
      <c r="A25" s="5"/>
      <c r="B25" s="46"/>
      <c r="C25" s="2" t="s">
        <v>58</v>
      </c>
      <c r="D25" s="2"/>
      <c r="E25" s="1"/>
      <c r="F25" s="1">
        <v>0</v>
      </c>
      <c r="G25" s="1">
        <v>0</v>
      </c>
      <c r="H25" s="1">
        <v>0</v>
      </c>
      <c r="I25" s="1">
        <v>3456.15</v>
      </c>
      <c r="J25" s="1">
        <v>2527.5</v>
      </c>
      <c r="K25" s="44"/>
      <c r="L25" s="5"/>
    </row>
    <row r="26" spans="1:12">
      <c r="A26" s="5"/>
      <c r="B26" s="46"/>
      <c r="C26" s="2" t="s">
        <v>57</v>
      </c>
      <c r="D26" s="2"/>
      <c r="E26" s="1"/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44"/>
      <c r="L26" s="5"/>
    </row>
    <row r="27" spans="1:12">
      <c r="A27" s="5"/>
      <c r="B27" s="46"/>
      <c r="C27" s="2" t="s">
        <v>56</v>
      </c>
      <c r="D27" s="2"/>
      <c r="E27" s="1"/>
      <c r="F27" s="1">
        <v>0</v>
      </c>
      <c r="G27" s="1">
        <v>0</v>
      </c>
      <c r="H27" s="1">
        <v>0</v>
      </c>
      <c r="I27" s="1">
        <v>3456.15</v>
      </c>
      <c r="J27" s="1">
        <v>2527.5</v>
      </c>
      <c r="K27" s="44"/>
      <c r="L27" s="5"/>
    </row>
    <row r="28" spans="1:12">
      <c r="A28" s="5"/>
      <c r="B28" s="46"/>
      <c r="C28" s="2" t="s">
        <v>55</v>
      </c>
      <c r="D28" s="2"/>
      <c r="E28" s="1"/>
      <c r="F28" s="1">
        <v>0</v>
      </c>
      <c r="G28" s="1">
        <v>0</v>
      </c>
      <c r="H28" s="1">
        <v>0</v>
      </c>
      <c r="I28" s="1">
        <v>581.005</v>
      </c>
      <c r="J28" s="1">
        <v>598.28800000000001</v>
      </c>
      <c r="K28" s="44"/>
      <c r="L28" s="5"/>
    </row>
    <row r="29" spans="1:12">
      <c r="A29" s="5"/>
      <c r="B29" s="46"/>
      <c r="C29" s="2" t="s">
        <v>54</v>
      </c>
      <c r="D29" s="2"/>
      <c r="E29" s="1"/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44"/>
      <c r="L29" s="5"/>
    </row>
    <row r="30" spans="1:12">
      <c r="A30" s="5"/>
      <c r="B30" s="46"/>
      <c r="C30" s="2" t="s">
        <v>53</v>
      </c>
      <c r="D30" s="2"/>
      <c r="E30" s="1"/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44"/>
      <c r="L30" s="5"/>
    </row>
    <row r="31" spans="1:12">
      <c r="A31" s="5"/>
      <c r="B31" s="46"/>
      <c r="C31" s="2" t="s">
        <v>52</v>
      </c>
      <c r="D31" s="2"/>
      <c r="E31" s="1"/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44"/>
      <c r="L31" s="5"/>
    </row>
    <row r="32" spans="1:12">
      <c r="A32" s="5"/>
      <c r="B32" s="46"/>
      <c r="C32" s="2" t="s">
        <v>51</v>
      </c>
      <c r="D32" s="2"/>
      <c r="E32" s="1"/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44"/>
      <c r="L32" s="5"/>
    </row>
    <row r="33" spans="1:12">
      <c r="A33" s="5"/>
      <c r="B33" s="46"/>
      <c r="C33" s="2" t="s">
        <v>50</v>
      </c>
      <c r="D33" s="2"/>
      <c r="E33" s="1"/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44"/>
      <c r="L33" s="5"/>
    </row>
    <row r="34" spans="1:12">
      <c r="A34" s="5"/>
      <c r="B34" s="46"/>
      <c r="C34" s="2" t="s">
        <v>49</v>
      </c>
      <c r="D34" s="2"/>
      <c r="E34" s="1"/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44"/>
      <c r="L34" s="5"/>
    </row>
    <row r="35" spans="1:12">
      <c r="A35" s="5"/>
      <c r="B35" s="46"/>
      <c r="C35" s="2" t="s">
        <v>48</v>
      </c>
      <c r="D35" s="2"/>
      <c r="E35" s="1"/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44"/>
      <c r="L35" s="5"/>
    </row>
    <row r="36" spans="1:12">
      <c r="A36" s="5"/>
      <c r="B36" s="46"/>
      <c r="C36" s="2" t="s">
        <v>47</v>
      </c>
      <c r="D36" s="2"/>
      <c r="E36" s="1"/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44"/>
      <c r="L36" s="5"/>
    </row>
    <row r="37" spans="1:12">
      <c r="A37" s="5"/>
      <c r="B37" s="46"/>
      <c r="C37" s="2" t="s">
        <v>46</v>
      </c>
      <c r="D37" s="2"/>
      <c r="E37" s="1"/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44"/>
      <c r="L37" s="5"/>
    </row>
    <row r="38" spans="1:12">
      <c r="A38" s="5"/>
      <c r="B38" s="46"/>
      <c r="C38" s="2" t="s">
        <v>45</v>
      </c>
      <c r="D38" s="2"/>
      <c r="E38" s="1"/>
      <c r="F38" s="3">
        <v>0</v>
      </c>
      <c r="G38" s="3">
        <v>0</v>
      </c>
      <c r="H38" s="3">
        <v>0</v>
      </c>
      <c r="I38" s="3">
        <v>30</v>
      </c>
      <c r="J38" s="3">
        <v>30</v>
      </c>
      <c r="K38" s="44"/>
      <c r="L38" s="5"/>
    </row>
    <row r="39" spans="1:12">
      <c r="A39" s="5"/>
      <c r="B39" s="46"/>
      <c r="C39" s="6" t="s">
        <v>44</v>
      </c>
      <c r="D39" s="6"/>
      <c r="E39" s="1"/>
      <c r="F39" s="16">
        <v>0</v>
      </c>
      <c r="G39" s="16">
        <v>0</v>
      </c>
      <c r="H39" s="16">
        <v>0</v>
      </c>
      <c r="I39" s="16">
        <v>34324.773000000001</v>
      </c>
      <c r="J39" s="16">
        <v>38635.220999999998</v>
      </c>
      <c r="K39" s="44"/>
      <c r="L39" s="5"/>
    </row>
    <row r="40" spans="1:12">
      <c r="A40" s="5"/>
      <c r="B40" s="46"/>
      <c r="C40" s="2"/>
      <c r="D40" s="2"/>
      <c r="E40" s="1"/>
      <c r="F40" s="1"/>
      <c r="G40" s="1"/>
      <c r="H40" s="1"/>
      <c r="I40" s="1"/>
      <c r="J40" s="1"/>
      <c r="K40" s="44"/>
      <c r="L40" s="5"/>
    </row>
    <row r="41" spans="1:12">
      <c r="A41" s="5"/>
      <c r="B41" s="46"/>
      <c r="C41" s="6" t="s">
        <v>43</v>
      </c>
      <c r="D41" s="20"/>
      <c r="E41" s="1"/>
      <c r="F41" s="1"/>
      <c r="G41" s="1"/>
      <c r="H41" s="1"/>
      <c r="I41" s="1"/>
      <c r="J41" s="1"/>
      <c r="K41" s="44"/>
      <c r="L41" s="5"/>
    </row>
    <row r="42" spans="1:12">
      <c r="A42" s="5"/>
      <c r="B42" s="46"/>
      <c r="C42" s="2" t="s">
        <v>42</v>
      </c>
      <c r="D42" s="2"/>
      <c r="E42" s="1"/>
      <c r="F42" s="14">
        <v>0</v>
      </c>
      <c r="G42" s="14">
        <v>0</v>
      </c>
      <c r="H42" s="14">
        <v>0</v>
      </c>
      <c r="I42" s="14">
        <v>5548.3180000000002</v>
      </c>
      <c r="J42" s="14">
        <v>2982.0160000000001</v>
      </c>
      <c r="K42" s="44"/>
      <c r="L42" s="5"/>
    </row>
    <row r="43" spans="1:12">
      <c r="A43" s="5"/>
      <c r="B43" s="46"/>
      <c r="C43" s="2" t="s">
        <v>41</v>
      </c>
      <c r="D43" s="2"/>
      <c r="E43" s="1"/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44"/>
      <c r="L43" s="5"/>
    </row>
    <row r="44" spans="1:12">
      <c r="A44" s="5"/>
      <c r="B44" s="46"/>
      <c r="C44" s="2" t="s">
        <v>40</v>
      </c>
      <c r="D44" s="2"/>
      <c r="E44" s="1"/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44"/>
      <c r="L44" s="5"/>
    </row>
    <row r="45" spans="1:12">
      <c r="A45" s="5"/>
      <c r="B45" s="46"/>
      <c r="C45" s="2" t="s">
        <v>39</v>
      </c>
      <c r="D45" s="2"/>
      <c r="E45" s="1"/>
      <c r="F45" s="1">
        <v>0</v>
      </c>
      <c r="G45" s="1">
        <v>0</v>
      </c>
      <c r="H45" s="1">
        <v>0</v>
      </c>
      <c r="I45" s="1">
        <v>0</v>
      </c>
      <c r="J45" s="1">
        <v>182.631</v>
      </c>
      <c r="K45" s="44"/>
      <c r="L45" s="5"/>
    </row>
    <row r="46" spans="1:12">
      <c r="A46" s="5"/>
      <c r="B46" s="46"/>
      <c r="C46" s="2" t="s">
        <v>38</v>
      </c>
      <c r="D46" s="2"/>
      <c r="E46" s="1"/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44"/>
      <c r="L46" s="5"/>
    </row>
    <row r="47" spans="1:12">
      <c r="A47" s="5"/>
      <c r="B47" s="46"/>
      <c r="C47" s="2" t="s">
        <v>37</v>
      </c>
      <c r="D47" s="2"/>
      <c r="E47" s="1"/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44"/>
      <c r="L47" s="5"/>
    </row>
    <row r="48" spans="1:12">
      <c r="A48" s="5"/>
      <c r="B48" s="46"/>
      <c r="C48" s="2" t="s">
        <v>36</v>
      </c>
      <c r="D48" s="2"/>
      <c r="E48" s="1"/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44"/>
      <c r="L48" s="5"/>
    </row>
    <row r="49" spans="1:12">
      <c r="A49" s="5"/>
      <c r="B49" s="46"/>
      <c r="C49" s="2" t="s">
        <v>35</v>
      </c>
      <c r="D49" s="2"/>
      <c r="E49" s="1"/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44"/>
      <c r="L49" s="5"/>
    </row>
    <row r="50" spans="1:12">
      <c r="A50" s="5"/>
      <c r="B50" s="46"/>
      <c r="C50" s="2" t="s">
        <v>34</v>
      </c>
      <c r="D50" s="2"/>
      <c r="E50" s="1"/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44"/>
      <c r="L50" s="5"/>
    </row>
    <row r="51" spans="1:12">
      <c r="A51" s="5"/>
      <c r="B51" s="46"/>
      <c r="C51" s="2" t="s">
        <v>33</v>
      </c>
      <c r="D51" s="2"/>
      <c r="E51" s="1"/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44"/>
      <c r="L51" s="5"/>
    </row>
    <row r="52" spans="1:12">
      <c r="A52" s="5"/>
      <c r="B52" s="46"/>
      <c r="C52" s="2" t="s">
        <v>32</v>
      </c>
      <c r="D52" s="2"/>
      <c r="E52" s="1"/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44"/>
      <c r="L52" s="5"/>
    </row>
    <row r="53" spans="1:12">
      <c r="A53" s="5"/>
      <c r="B53" s="46"/>
      <c r="C53" s="2" t="s">
        <v>31</v>
      </c>
      <c r="D53" s="2"/>
      <c r="E53" s="1"/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44"/>
      <c r="L53" s="5"/>
    </row>
    <row r="54" spans="1:12">
      <c r="A54" s="5"/>
      <c r="B54" s="46"/>
      <c r="C54" s="2" t="s">
        <v>30</v>
      </c>
      <c r="D54" s="2"/>
      <c r="E54" s="1"/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4"/>
      <c r="L54" s="5"/>
    </row>
    <row r="55" spans="1:12">
      <c r="A55" s="5"/>
      <c r="B55" s="46"/>
      <c r="C55" s="6" t="s">
        <v>29</v>
      </c>
      <c r="D55" s="6"/>
      <c r="E55" s="1"/>
      <c r="F55" s="4">
        <v>0</v>
      </c>
      <c r="G55" s="4">
        <v>0</v>
      </c>
      <c r="H55" s="4">
        <v>0</v>
      </c>
      <c r="I55" s="4">
        <v>5548.3180000000002</v>
      </c>
      <c r="J55" s="4">
        <v>3164.6469999999999</v>
      </c>
      <c r="K55" s="44"/>
      <c r="L55" s="5"/>
    </row>
    <row r="56" spans="1:12">
      <c r="A56" s="5"/>
      <c r="B56" s="46"/>
      <c r="C56" s="2"/>
      <c r="D56" s="2"/>
      <c r="E56" s="1"/>
      <c r="F56" s="1"/>
      <c r="G56" s="1"/>
      <c r="H56" s="1"/>
      <c r="I56" s="1"/>
      <c r="J56" s="1"/>
      <c r="K56" s="44"/>
      <c r="L56" s="5"/>
    </row>
    <row r="57" spans="1:12">
      <c r="A57" s="5"/>
      <c r="B57" s="46"/>
      <c r="C57" s="6" t="s">
        <v>28</v>
      </c>
      <c r="D57" s="6"/>
      <c r="E57" s="1"/>
      <c r="F57" s="1"/>
      <c r="G57" s="1"/>
      <c r="H57" s="1"/>
      <c r="I57" s="1"/>
      <c r="J57" s="1"/>
      <c r="K57" s="44"/>
      <c r="L57" s="5"/>
    </row>
    <row r="58" spans="1:12">
      <c r="A58" s="5"/>
      <c r="B58" s="46"/>
      <c r="C58" s="2" t="s">
        <v>27</v>
      </c>
      <c r="D58" s="2"/>
      <c r="E58" s="1"/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44"/>
      <c r="L58" s="5"/>
    </row>
    <row r="59" spans="1:12">
      <c r="A59" s="5"/>
      <c r="B59" s="46"/>
      <c r="C59" s="2" t="s">
        <v>26</v>
      </c>
      <c r="D59" s="2"/>
      <c r="E59" s="1"/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44"/>
      <c r="L59" s="5"/>
    </row>
    <row r="60" spans="1:12">
      <c r="A60" s="5"/>
      <c r="B60" s="46"/>
      <c r="C60" s="2" t="s">
        <v>25</v>
      </c>
      <c r="D60" s="2"/>
      <c r="E60" s="1"/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44"/>
      <c r="L60" s="5"/>
    </row>
    <row r="61" spans="1:12">
      <c r="A61" s="5"/>
      <c r="B61" s="46"/>
      <c r="C61" s="2" t="s">
        <v>24</v>
      </c>
      <c r="D61" s="2"/>
      <c r="E61" s="1"/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44"/>
      <c r="L61" s="5"/>
    </row>
    <row r="62" spans="1:12">
      <c r="A62" s="5"/>
      <c r="B62" s="46"/>
      <c r="C62" s="2" t="s">
        <v>23</v>
      </c>
      <c r="D62" s="2"/>
      <c r="E62" s="1"/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44"/>
      <c r="L62" s="5"/>
    </row>
    <row r="63" spans="1:12">
      <c r="A63" s="5"/>
      <c r="B63" s="46"/>
      <c r="C63" s="2" t="s">
        <v>22</v>
      </c>
      <c r="D63" s="2"/>
      <c r="E63" s="1"/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44"/>
      <c r="L63" s="5"/>
    </row>
    <row r="64" spans="1:12">
      <c r="A64" s="5"/>
      <c r="B64" s="46"/>
      <c r="C64" s="2" t="s">
        <v>21</v>
      </c>
      <c r="D64" s="2"/>
      <c r="E64" s="1"/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44"/>
      <c r="L64" s="5"/>
    </row>
    <row r="65" spans="1:12">
      <c r="A65" s="5"/>
      <c r="B65" s="46"/>
      <c r="C65" s="2" t="s">
        <v>20</v>
      </c>
      <c r="D65" s="2"/>
      <c r="E65" s="1"/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44"/>
      <c r="L65" s="5"/>
    </row>
    <row r="66" spans="1:12">
      <c r="A66" s="5"/>
      <c r="B66" s="46"/>
      <c r="C66" s="2" t="s">
        <v>19</v>
      </c>
      <c r="D66" s="2"/>
      <c r="E66" s="1"/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44"/>
      <c r="L66" s="5"/>
    </row>
    <row r="67" spans="1:12">
      <c r="A67" s="5"/>
      <c r="B67" s="46"/>
      <c r="C67" s="2" t="s">
        <v>18</v>
      </c>
      <c r="D67" s="2"/>
      <c r="E67" s="1"/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44"/>
      <c r="L67" s="5"/>
    </row>
    <row r="68" spans="1:12">
      <c r="A68" s="5"/>
      <c r="B68" s="46"/>
      <c r="C68" s="2" t="s">
        <v>17</v>
      </c>
      <c r="D68" s="2"/>
      <c r="E68" s="1"/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44"/>
      <c r="L68" s="5"/>
    </row>
    <row r="69" spans="1:12">
      <c r="A69" s="5"/>
      <c r="B69" s="46"/>
      <c r="C69" s="2" t="s">
        <v>16</v>
      </c>
      <c r="D69" s="2"/>
      <c r="E69" s="1"/>
      <c r="F69" s="3">
        <v>0</v>
      </c>
      <c r="G69" s="3">
        <v>0</v>
      </c>
      <c r="H69" s="3">
        <v>0</v>
      </c>
      <c r="I69" s="3">
        <v>1134.492</v>
      </c>
      <c r="J69" s="3">
        <v>1301.212</v>
      </c>
      <c r="K69" s="44"/>
      <c r="L69" s="5"/>
    </row>
    <row r="70" spans="1:12">
      <c r="A70" s="5"/>
      <c r="B70" s="46"/>
      <c r="C70" s="6" t="s">
        <v>15</v>
      </c>
      <c r="D70" s="6"/>
      <c r="E70" s="1"/>
      <c r="F70" s="4">
        <v>0</v>
      </c>
      <c r="G70" s="4">
        <v>0</v>
      </c>
      <c r="H70" s="4">
        <v>0</v>
      </c>
      <c r="I70" s="4">
        <v>6682.81</v>
      </c>
      <c r="J70" s="4">
        <v>4465.8590000000004</v>
      </c>
      <c r="K70" s="44"/>
      <c r="L70" s="5"/>
    </row>
    <row r="71" spans="1:12">
      <c r="A71" s="5"/>
      <c r="B71" s="46"/>
      <c r="C71" s="2"/>
      <c r="D71" s="2"/>
      <c r="E71" s="1"/>
      <c r="F71" s="1"/>
      <c r="G71" s="1"/>
      <c r="H71" s="1"/>
      <c r="I71" s="1"/>
      <c r="J71" s="1"/>
      <c r="K71" s="44"/>
      <c r="L71" s="5"/>
    </row>
    <row r="72" spans="1:12">
      <c r="A72" s="5"/>
      <c r="B72" s="46"/>
      <c r="C72" s="2" t="s">
        <v>14</v>
      </c>
      <c r="D72" s="2"/>
      <c r="E72" s="1"/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44"/>
      <c r="L72" s="5"/>
    </row>
    <row r="73" spans="1:12">
      <c r="A73" s="5"/>
      <c r="B73" s="46"/>
      <c r="C73" s="2"/>
      <c r="D73" s="2"/>
      <c r="E73" s="1"/>
      <c r="F73" s="1"/>
      <c r="G73" s="1"/>
      <c r="H73" s="1"/>
      <c r="I73" s="1"/>
      <c r="J73" s="1"/>
      <c r="K73" s="44"/>
      <c r="L73" s="5"/>
    </row>
    <row r="74" spans="1:12">
      <c r="A74" s="5"/>
      <c r="B74" s="46"/>
      <c r="C74" s="6" t="s">
        <v>13</v>
      </c>
      <c r="D74" s="6"/>
      <c r="E74" s="1"/>
      <c r="F74" s="1"/>
      <c r="G74" s="1"/>
      <c r="H74" s="1"/>
      <c r="I74" s="1"/>
      <c r="J74" s="1"/>
      <c r="K74" s="44"/>
      <c r="L74" s="5"/>
    </row>
    <row r="75" spans="1:12">
      <c r="A75" s="5"/>
      <c r="B75" s="46"/>
      <c r="C75" s="2" t="s">
        <v>12</v>
      </c>
      <c r="D75" s="2"/>
      <c r="E75" s="1"/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44"/>
      <c r="L75" s="5"/>
    </row>
    <row r="76" spans="1:12">
      <c r="A76" s="5"/>
      <c r="B76" s="46"/>
      <c r="C76" s="2" t="s">
        <v>11</v>
      </c>
      <c r="D76" s="2"/>
      <c r="E76" s="1"/>
      <c r="F76" s="1">
        <v>0</v>
      </c>
      <c r="G76" s="1">
        <v>0</v>
      </c>
      <c r="H76" s="1">
        <v>0</v>
      </c>
      <c r="I76" s="1">
        <v>754.63</v>
      </c>
      <c r="J76" s="1">
        <v>755.97</v>
      </c>
      <c r="K76" s="44"/>
      <c r="L76" s="5"/>
    </row>
    <row r="77" spans="1:12">
      <c r="A77" s="5"/>
      <c r="B77" s="46"/>
      <c r="C77" s="2" t="s">
        <v>10</v>
      </c>
      <c r="D77" s="2"/>
      <c r="E77" s="1"/>
      <c r="F77" s="1">
        <v>0</v>
      </c>
      <c r="G77" s="1">
        <v>0</v>
      </c>
      <c r="H77" s="1">
        <v>0</v>
      </c>
      <c r="I77" s="1">
        <v>245023.41399999999</v>
      </c>
      <c r="J77" s="1">
        <v>248737.45</v>
      </c>
      <c r="K77" s="44"/>
      <c r="L77" s="5"/>
    </row>
    <row r="78" spans="1:12">
      <c r="A78" s="5"/>
      <c r="B78" s="46"/>
      <c r="C78" s="2" t="s">
        <v>9</v>
      </c>
      <c r="D78" s="2"/>
      <c r="E78" s="1"/>
      <c r="F78" s="1">
        <v>0</v>
      </c>
      <c r="G78" s="1">
        <v>0</v>
      </c>
      <c r="H78" s="1">
        <v>0</v>
      </c>
      <c r="I78" s="1">
        <v>-458.37</v>
      </c>
      <c r="J78" s="1">
        <v>-458.37</v>
      </c>
      <c r="K78" s="44"/>
      <c r="L78" s="5"/>
    </row>
    <row r="79" spans="1:12">
      <c r="A79" s="5"/>
      <c r="B79" s="46"/>
      <c r="C79" s="2" t="s">
        <v>8</v>
      </c>
      <c r="D79" s="2"/>
      <c r="E79" s="1"/>
      <c r="F79" s="1">
        <v>0</v>
      </c>
      <c r="G79" s="1">
        <v>0</v>
      </c>
      <c r="H79" s="1">
        <v>0</v>
      </c>
      <c r="I79" s="1">
        <v>394.66899999999998</v>
      </c>
      <c r="J79" s="1">
        <v>80.161000000000001</v>
      </c>
      <c r="K79" s="44"/>
      <c r="L79" s="5"/>
    </row>
    <row r="80" spans="1:12">
      <c r="A80" s="5"/>
      <c r="B80" s="46"/>
      <c r="C80" s="2" t="s">
        <v>7</v>
      </c>
      <c r="D80" s="2"/>
      <c r="E80" s="1"/>
      <c r="F80" s="1">
        <v>0</v>
      </c>
      <c r="G80" s="1">
        <v>0</v>
      </c>
      <c r="H80" s="1">
        <v>0</v>
      </c>
      <c r="I80" s="1">
        <v>-217898.394</v>
      </c>
      <c r="J80" s="1">
        <v>-214658.28899999999</v>
      </c>
      <c r="K80" s="44"/>
      <c r="L80" s="5"/>
    </row>
    <row r="81" spans="1:12">
      <c r="A81" s="5"/>
      <c r="B81" s="46"/>
      <c r="C81" s="2" t="s">
        <v>6</v>
      </c>
      <c r="D81" s="2"/>
      <c r="E81" s="1"/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44"/>
      <c r="L81" s="5"/>
    </row>
    <row r="82" spans="1:12">
      <c r="A82" s="5"/>
      <c r="B82" s="46"/>
      <c r="C82" s="2" t="s">
        <v>5</v>
      </c>
      <c r="D82" s="2"/>
      <c r="E82" s="1"/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44"/>
      <c r="L82" s="5"/>
    </row>
    <row r="83" spans="1:12">
      <c r="A83" s="5"/>
      <c r="B83" s="46"/>
      <c r="C83" s="2" t="s">
        <v>4</v>
      </c>
      <c r="D83" s="2"/>
      <c r="E83" s="1"/>
      <c r="F83" s="1">
        <v>0</v>
      </c>
      <c r="G83" s="1">
        <v>0</v>
      </c>
      <c r="H83" s="1">
        <v>0</v>
      </c>
      <c r="I83" s="1">
        <v>27815.949000000001</v>
      </c>
      <c r="J83" s="1">
        <v>34456.921999999999</v>
      </c>
      <c r="K83" s="44"/>
      <c r="L83" s="5"/>
    </row>
    <row r="84" spans="1:12">
      <c r="A84" s="5"/>
      <c r="B84" s="46"/>
      <c r="C84" s="2" t="s">
        <v>3</v>
      </c>
      <c r="D84" s="2"/>
      <c r="E84" s="1"/>
      <c r="F84" s="3">
        <v>0</v>
      </c>
      <c r="G84" s="3">
        <v>0</v>
      </c>
      <c r="H84" s="3">
        <v>0</v>
      </c>
      <c r="I84" s="3">
        <v>-173.98599999999999</v>
      </c>
      <c r="J84" s="3">
        <v>-287.56</v>
      </c>
      <c r="K84" s="44"/>
      <c r="L84" s="5"/>
    </row>
    <row r="85" spans="1:12">
      <c r="A85" s="5"/>
      <c r="B85" s="46"/>
      <c r="C85" s="2" t="s">
        <v>2</v>
      </c>
      <c r="D85" s="2"/>
      <c r="E85" s="1"/>
      <c r="F85" s="3">
        <v>0</v>
      </c>
      <c r="G85" s="3">
        <v>0</v>
      </c>
      <c r="H85" s="3">
        <v>0</v>
      </c>
      <c r="I85" s="3">
        <v>27641.963</v>
      </c>
      <c r="J85" s="3">
        <v>34169.362000000001</v>
      </c>
      <c r="K85" s="44"/>
      <c r="L85" s="5"/>
    </row>
    <row r="86" spans="1:12">
      <c r="A86" s="5"/>
      <c r="B86" s="46"/>
      <c r="C86" s="6" t="s">
        <v>1</v>
      </c>
      <c r="D86" s="6"/>
      <c r="E86" s="1"/>
      <c r="F86" s="16">
        <v>0</v>
      </c>
      <c r="G86" s="16">
        <v>0</v>
      </c>
      <c r="H86" s="16">
        <v>0</v>
      </c>
      <c r="I86" s="16">
        <v>34324.773000000001</v>
      </c>
      <c r="J86" s="16">
        <v>38635.220999999998</v>
      </c>
      <c r="K86" s="44"/>
      <c r="L86" s="5"/>
    </row>
    <row r="87" spans="1:12">
      <c r="A87" s="5"/>
      <c r="B87" s="46"/>
      <c r="C87" s="6"/>
      <c r="D87" s="6"/>
      <c r="E87" s="4"/>
      <c r="F87" s="4"/>
      <c r="G87" s="4"/>
      <c r="H87" s="4"/>
      <c r="I87" s="4"/>
      <c r="J87" s="4"/>
      <c r="K87" s="44"/>
      <c r="L87" s="5"/>
    </row>
    <row r="88" spans="1:12">
      <c r="A88" s="5"/>
      <c r="B88" s="46"/>
      <c r="C88" s="20" t="s">
        <v>74</v>
      </c>
      <c r="D88" s="20"/>
      <c r="E88" s="89"/>
      <c r="F88" s="55"/>
      <c r="G88" s="55"/>
      <c r="H88" s="55"/>
      <c r="I88" s="55">
        <v>41144</v>
      </c>
      <c r="J88" s="55">
        <v>41717</v>
      </c>
      <c r="K88" s="44"/>
      <c r="L88" s="5"/>
    </row>
    <row r="89" spans="1:12">
      <c r="A89" s="5"/>
      <c r="B89" s="46"/>
      <c r="C89" s="20" t="s">
        <v>0</v>
      </c>
      <c r="D89" s="6"/>
      <c r="E89" s="4"/>
      <c r="F89" s="4"/>
      <c r="G89" s="4"/>
      <c r="H89" s="4"/>
      <c r="I89" s="4"/>
      <c r="J89" s="4"/>
      <c r="K89" s="44"/>
      <c r="L89" s="5"/>
    </row>
    <row r="90" spans="1:12">
      <c r="A90" s="5"/>
      <c r="B90" s="45"/>
      <c r="C90" s="17"/>
      <c r="D90" s="17"/>
      <c r="E90" s="3"/>
      <c r="F90" s="3"/>
      <c r="G90" s="3"/>
      <c r="H90" s="3"/>
      <c r="I90" s="3"/>
      <c r="J90" s="3"/>
      <c r="K90" s="38"/>
      <c r="L90" s="5"/>
    </row>
    <row r="91" spans="1:1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>
      <c r="A92" s="5"/>
      <c r="B92" s="39"/>
      <c r="C92" s="10"/>
      <c r="D92" s="10"/>
      <c r="E92" s="10"/>
      <c r="F92" s="10"/>
      <c r="G92" s="10"/>
      <c r="H92" s="10"/>
      <c r="I92" s="10"/>
      <c r="J92" s="10"/>
      <c r="K92" s="40"/>
      <c r="L92" s="5"/>
    </row>
    <row r="93" spans="1:12" ht="18">
      <c r="A93" s="5"/>
      <c r="B93" s="46"/>
      <c r="C93" s="19" t="str">
        <f t="shared" ref="C93:C94" si="0">C3</f>
        <v>IMMUNOMEDICS INC</v>
      </c>
      <c r="D93" s="19"/>
      <c r="E93" s="9"/>
      <c r="F93" s="9"/>
      <c r="G93" s="9"/>
      <c r="H93" s="9"/>
      <c r="I93" s="9"/>
      <c r="J93" s="30" t="str">
        <f>CONCATENATE("Common-Sized ", J3)</f>
        <v>Common-Sized Annual Balance Sheet</v>
      </c>
      <c r="K93" s="44"/>
      <c r="L93" s="5"/>
    </row>
    <row r="94" spans="1:12">
      <c r="A94" s="5"/>
      <c r="B94" s="46"/>
      <c r="C94" s="56" t="str">
        <f t="shared" si="0"/>
        <v>IMMU</v>
      </c>
      <c r="D94" s="2"/>
      <c r="E94" s="2"/>
      <c r="F94" s="2"/>
      <c r="G94" s="2"/>
      <c r="H94" s="2"/>
      <c r="I94" s="2"/>
      <c r="J94" s="36" t="s">
        <v>75</v>
      </c>
      <c r="K94" s="44"/>
      <c r="L94" s="5"/>
    </row>
    <row r="95" spans="1:12">
      <c r="A95" s="5"/>
      <c r="B95" s="46"/>
      <c r="C95" s="2"/>
      <c r="D95" s="86"/>
      <c r="E95" s="2"/>
      <c r="F95" s="2"/>
      <c r="G95" s="2"/>
      <c r="H95" s="2"/>
      <c r="I95" s="2"/>
      <c r="J95" s="2"/>
      <c r="K95" s="44"/>
      <c r="L95" s="5"/>
    </row>
    <row r="96" spans="1:12">
      <c r="A96" s="5"/>
      <c r="B96" s="46"/>
      <c r="C96" s="2"/>
      <c r="D96" s="2"/>
      <c r="E96" s="47"/>
      <c r="F96" s="57" t="str">
        <f t="shared" ref="F96:J97" si="1">IF(F6="","",F6)</f>
        <v/>
      </c>
      <c r="G96" s="57" t="str">
        <f t="shared" si="1"/>
        <v/>
      </c>
      <c r="H96" s="57" t="str">
        <f t="shared" si="1"/>
        <v/>
      </c>
      <c r="I96" s="57">
        <f t="shared" si="1"/>
        <v>2011</v>
      </c>
      <c r="J96" s="57">
        <f t="shared" si="1"/>
        <v>2012</v>
      </c>
      <c r="K96" s="44"/>
      <c r="L96" s="5"/>
    </row>
    <row r="97" spans="1:12">
      <c r="A97" s="5"/>
      <c r="B97" s="46"/>
      <c r="C97" s="52" t="s">
        <v>188</v>
      </c>
      <c r="D97" s="33"/>
      <c r="E97" s="60"/>
      <c r="F97" s="59" t="str">
        <f t="shared" si="1"/>
        <v/>
      </c>
      <c r="G97" s="59" t="str">
        <f t="shared" si="1"/>
        <v/>
      </c>
      <c r="H97" s="59" t="str">
        <f t="shared" si="1"/>
        <v/>
      </c>
      <c r="I97" s="59">
        <f t="shared" si="1"/>
        <v>40724</v>
      </c>
      <c r="J97" s="59">
        <f t="shared" si="1"/>
        <v>41090</v>
      </c>
      <c r="K97" s="44"/>
      <c r="L97" s="5"/>
    </row>
    <row r="98" spans="1:12">
      <c r="A98" s="5"/>
      <c r="B98" s="46"/>
      <c r="C98" s="2"/>
      <c r="D98" s="2"/>
      <c r="E98" s="2"/>
      <c r="F98" s="2"/>
      <c r="G98" s="2"/>
      <c r="H98" s="2"/>
      <c r="I98" s="2"/>
      <c r="J98" s="2"/>
      <c r="K98" s="44"/>
      <c r="L98" s="5"/>
    </row>
    <row r="99" spans="1:12">
      <c r="A99" s="5"/>
      <c r="B99" s="46"/>
      <c r="C99" s="6" t="s">
        <v>73</v>
      </c>
      <c r="D99" s="6"/>
      <c r="E99" s="2"/>
      <c r="F99" s="2"/>
      <c r="G99" s="2"/>
      <c r="H99" s="2"/>
      <c r="I99" s="2"/>
      <c r="J99" s="2"/>
      <c r="K99" s="44"/>
      <c r="L99" s="5"/>
    </row>
    <row r="100" spans="1:12">
      <c r="A100" s="5"/>
      <c r="B100" s="46"/>
      <c r="C100" s="2" t="s">
        <v>72</v>
      </c>
      <c r="D100" s="2"/>
      <c r="E100" s="1"/>
      <c r="F100" s="7" t="str">
        <f t="shared" ref="F100:J112" si="2">IFERROR(F10/F$39, "")</f>
        <v/>
      </c>
      <c r="G100" s="7" t="str">
        <f t="shared" si="2"/>
        <v/>
      </c>
      <c r="H100" s="7" t="str">
        <f t="shared" si="2"/>
        <v/>
      </c>
      <c r="I100" s="7">
        <f t="shared" si="2"/>
        <v>0.78944760974821304</v>
      </c>
      <c r="J100" s="7">
        <f t="shared" si="2"/>
        <v>0.84995232717835367</v>
      </c>
      <c r="K100" s="44"/>
      <c r="L100" s="51"/>
    </row>
    <row r="101" spans="1:12">
      <c r="A101" s="5"/>
      <c r="B101" s="46"/>
      <c r="C101" s="2" t="s">
        <v>71</v>
      </c>
      <c r="D101" s="2"/>
      <c r="E101" s="1"/>
      <c r="F101" s="7" t="str">
        <f t="shared" si="2"/>
        <v/>
      </c>
      <c r="G101" s="7" t="str">
        <f t="shared" si="2"/>
        <v/>
      </c>
      <c r="H101" s="7" t="str">
        <f t="shared" si="2"/>
        <v/>
      </c>
      <c r="I101" s="7">
        <f t="shared" si="2"/>
        <v>0</v>
      </c>
      <c r="J101" s="7">
        <f t="shared" si="2"/>
        <v>0</v>
      </c>
      <c r="K101" s="44"/>
      <c r="L101" s="5"/>
    </row>
    <row r="102" spans="1:12">
      <c r="A102" s="5"/>
      <c r="B102" s="46"/>
      <c r="C102" s="2" t="s">
        <v>70</v>
      </c>
      <c r="D102" s="2"/>
      <c r="E102" s="1"/>
      <c r="F102" s="7" t="str">
        <f t="shared" si="2"/>
        <v/>
      </c>
      <c r="G102" s="7" t="str">
        <f t="shared" si="2"/>
        <v/>
      </c>
      <c r="H102" s="7" t="str">
        <f t="shared" si="2"/>
        <v/>
      </c>
      <c r="I102" s="7">
        <f t="shared" si="2"/>
        <v>0</v>
      </c>
      <c r="J102" s="7">
        <f t="shared" si="2"/>
        <v>0</v>
      </c>
      <c r="K102" s="44"/>
      <c r="L102" s="5"/>
    </row>
    <row r="103" spans="1:12">
      <c r="A103" s="5"/>
      <c r="B103" s="46"/>
      <c r="C103" s="2" t="s">
        <v>69</v>
      </c>
      <c r="D103" s="2"/>
      <c r="E103" s="1"/>
      <c r="F103" s="7" t="str">
        <f t="shared" si="2"/>
        <v/>
      </c>
      <c r="G103" s="7" t="str">
        <f t="shared" si="2"/>
        <v/>
      </c>
      <c r="H103" s="7" t="str">
        <f t="shared" si="2"/>
        <v/>
      </c>
      <c r="I103" s="7">
        <f t="shared" si="2"/>
        <v>0</v>
      </c>
      <c r="J103" s="7">
        <f t="shared" si="2"/>
        <v>0</v>
      </c>
      <c r="K103" s="44"/>
      <c r="L103" s="5"/>
    </row>
    <row r="104" spans="1:12">
      <c r="A104" s="5"/>
      <c r="B104" s="46"/>
      <c r="C104" s="2" t="s">
        <v>68</v>
      </c>
      <c r="D104" s="2"/>
      <c r="E104" s="1"/>
      <c r="F104" s="7" t="str">
        <f t="shared" si="2"/>
        <v/>
      </c>
      <c r="G104" s="7" t="str">
        <f t="shared" si="2"/>
        <v/>
      </c>
      <c r="H104" s="7" t="str">
        <f t="shared" si="2"/>
        <v/>
      </c>
      <c r="I104" s="7">
        <f t="shared" si="2"/>
        <v>2.1470790207410839E-2</v>
      </c>
      <c r="J104" s="7">
        <f t="shared" si="2"/>
        <v>1.708177106065991E-2</v>
      </c>
      <c r="K104" s="44"/>
      <c r="L104" s="5"/>
    </row>
    <row r="105" spans="1:12">
      <c r="A105" s="5"/>
      <c r="B105" s="46"/>
      <c r="C105" s="2" t="s">
        <v>67</v>
      </c>
      <c r="D105" s="2"/>
      <c r="E105" s="1"/>
      <c r="F105" s="7" t="str">
        <f t="shared" si="2"/>
        <v/>
      </c>
      <c r="G105" s="7" t="str">
        <f t="shared" si="2"/>
        <v/>
      </c>
      <c r="H105" s="7" t="str">
        <f t="shared" si="2"/>
        <v/>
      </c>
      <c r="I105" s="7">
        <f t="shared" si="2"/>
        <v>0</v>
      </c>
      <c r="J105" s="7">
        <f t="shared" si="2"/>
        <v>0</v>
      </c>
      <c r="K105" s="44"/>
      <c r="L105" s="5"/>
    </row>
    <row r="106" spans="1:12">
      <c r="A106" s="5"/>
      <c r="B106" s="46"/>
      <c r="C106" s="2" t="s">
        <v>66</v>
      </c>
      <c r="D106" s="2"/>
      <c r="E106" s="1"/>
      <c r="F106" s="7" t="str">
        <f t="shared" si="2"/>
        <v/>
      </c>
      <c r="G106" s="7" t="str">
        <f t="shared" si="2"/>
        <v/>
      </c>
      <c r="H106" s="7" t="str">
        <f t="shared" si="2"/>
        <v/>
      </c>
      <c r="I106" s="7">
        <f t="shared" si="2"/>
        <v>2.8385650212457342E-2</v>
      </c>
      <c r="J106" s="7">
        <f t="shared" si="2"/>
        <v>1.0068584828335782E-2</v>
      </c>
      <c r="K106" s="44"/>
      <c r="L106" s="48"/>
    </row>
    <row r="107" spans="1:12">
      <c r="A107" s="5"/>
      <c r="B107" s="46"/>
      <c r="C107" s="2" t="s">
        <v>65</v>
      </c>
      <c r="D107" s="2"/>
      <c r="E107" s="1"/>
      <c r="F107" s="7" t="str">
        <f t="shared" si="2"/>
        <v/>
      </c>
      <c r="G107" s="7" t="str">
        <f t="shared" si="2"/>
        <v/>
      </c>
      <c r="H107" s="7" t="str">
        <f t="shared" si="2"/>
        <v/>
      </c>
      <c r="I107" s="7">
        <f t="shared" si="2"/>
        <v>0</v>
      </c>
      <c r="J107" s="7">
        <f t="shared" si="2"/>
        <v>0</v>
      </c>
      <c r="K107" s="44"/>
      <c r="L107" s="5"/>
    </row>
    <row r="108" spans="1:12">
      <c r="A108" s="5"/>
      <c r="B108" s="46"/>
      <c r="C108" s="2" t="s">
        <v>64</v>
      </c>
      <c r="D108" s="2"/>
      <c r="E108" s="1"/>
      <c r="F108" s="7" t="str">
        <f t="shared" si="2"/>
        <v/>
      </c>
      <c r="G108" s="7" t="str">
        <f t="shared" si="2"/>
        <v/>
      </c>
      <c r="H108" s="7" t="str">
        <f t="shared" si="2"/>
        <v/>
      </c>
      <c r="I108" s="7">
        <f t="shared" si="2"/>
        <v>8.4371716019797129E-3</v>
      </c>
      <c r="J108" s="7">
        <f t="shared" si="2"/>
        <v>1.0764167752528192E-2</v>
      </c>
      <c r="K108" s="44"/>
      <c r="L108" s="5"/>
    </row>
    <row r="109" spans="1:12">
      <c r="A109" s="5"/>
      <c r="B109" s="46"/>
      <c r="C109" s="2" t="s">
        <v>63</v>
      </c>
      <c r="D109" s="2"/>
      <c r="E109" s="1"/>
      <c r="F109" s="7" t="str">
        <f t="shared" si="2"/>
        <v/>
      </c>
      <c r="G109" s="7" t="str">
        <f t="shared" si="2"/>
        <v/>
      </c>
      <c r="H109" s="7" t="str">
        <f t="shared" si="2"/>
        <v/>
      </c>
      <c r="I109" s="7">
        <f t="shared" si="2"/>
        <v>0</v>
      </c>
      <c r="J109" s="7">
        <f t="shared" si="2"/>
        <v>0</v>
      </c>
      <c r="K109" s="44"/>
      <c r="L109" s="5"/>
    </row>
    <row r="110" spans="1:12">
      <c r="A110" s="5"/>
      <c r="B110" s="46"/>
      <c r="C110" s="2" t="s">
        <v>62</v>
      </c>
      <c r="D110" s="2"/>
      <c r="E110" s="1"/>
      <c r="F110" s="7" t="str">
        <f t="shared" si="2"/>
        <v/>
      </c>
      <c r="G110" s="7" t="str">
        <f t="shared" si="2"/>
        <v/>
      </c>
      <c r="H110" s="7" t="str">
        <f t="shared" si="2"/>
        <v/>
      </c>
      <c r="I110" s="7">
        <f t="shared" si="2"/>
        <v>0</v>
      </c>
      <c r="J110" s="7">
        <f t="shared" si="2"/>
        <v>0</v>
      </c>
      <c r="K110" s="44"/>
      <c r="L110" s="5"/>
    </row>
    <row r="111" spans="1:12">
      <c r="A111" s="5"/>
      <c r="B111" s="46"/>
      <c r="C111" s="2" t="s">
        <v>61</v>
      </c>
      <c r="D111" s="2"/>
      <c r="E111" s="1"/>
      <c r="F111" s="7" t="str">
        <f t="shared" si="2"/>
        <v/>
      </c>
      <c r="G111" s="7" t="str">
        <f t="shared" si="2"/>
        <v/>
      </c>
      <c r="H111" s="7" t="str">
        <f t="shared" si="2"/>
        <v/>
      </c>
      <c r="I111" s="7">
        <f t="shared" si="2"/>
        <v>3.3768409772149115E-2</v>
      </c>
      <c r="J111" s="7">
        <f t="shared" si="2"/>
        <v>3.0451514694325162E-2</v>
      </c>
      <c r="K111" s="44"/>
      <c r="L111" s="5"/>
    </row>
    <row r="112" spans="1:12">
      <c r="A112" s="5"/>
      <c r="B112" s="46"/>
      <c r="C112" s="6" t="s">
        <v>60</v>
      </c>
      <c r="D112" s="6"/>
      <c r="E112" s="1"/>
      <c r="F112" s="22" t="str">
        <f t="shared" si="2"/>
        <v/>
      </c>
      <c r="G112" s="22" t="str">
        <f t="shared" si="2"/>
        <v/>
      </c>
      <c r="H112" s="22" t="str">
        <f t="shared" si="2"/>
        <v/>
      </c>
      <c r="I112" s="22">
        <f t="shared" si="2"/>
        <v>0.88150963154220996</v>
      </c>
      <c r="J112" s="22">
        <f t="shared" si="2"/>
        <v>0.91831836551420265</v>
      </c>
      <c r="K112" s="44"/>
      <c r="L112" s="5"/>
    </row>
    <row r="113" spans="1:12">
      <c r="A113" s="5"/>
      <c r="B113" s="46"/>
      <c r="C113" s="2"/>
      <c r="D113" s="2"/>
      <c r="E113" s="1"/>
      <c r="F113" s="1"/>
      <c r="G113" s="1"/>
      <c r="H113" s="1"/>
      <c r="I113" s="1"/>
      <c r="J113" s="1"/>
      <c r="K113" s="44"/>
      <c r="L113" s="5"/>
    </row>
    <row r="114" spans="1:12">
      <c r="A114" s="5"/>
      <c r="B114" s="46"/>
      <c r="C114" s="6" t="s">
        <v>59</v>
      </c>
      <c r="D114" s="6"/>
      <c r="E114" s="1"/>
      <c r="F114" s="1"/>
      <c r="G114" s="1"/>
      <c r="H114" s="1"/>
      <c r="I114" s="1"/>
      <c r="J114" s="1"/>
      <c r="K114" s="44"/>
      <c r="L114" s="5"/>
    </row>
    <row r="115" spans="1:12">
      <c r="A115" s="5"/>
      <c r="B115" s="46"/>
      <c r="C115" s="2" t="s">
        <v>58</v>
      </c>
      <c r="D115" s="2"/>
      <c r="E115" s="1"/>
      <c r="F115" s="7" t="str">
        <f t="shared" ref="F115:J129" si="3">IFERROR(F25/F$39, "")</f>
        <v/>
      </c>
      <c r="G115" s="7" t="str">
        <f t="shared" si="3"/>
        <v/>
      </c>
      <c r="H115" s="7" t="str">
        <f t="shared" si="3"/>
        <v/>
      </c>
      <c r="I115" s="7">
        <f t="shared" si="3"/>
        <v>0.10068966807151208</v>
      </c>
      <c r="J115" s="7">
        <f t="shared" si="3"/>
        <v>6.5419581785231676E-2</v>
      </c>
      <c r="K115" s="44"/>
      <c r="L115" s="5"/>
    </row>
    <row r="116" spans="1:12">
      <c r="A116" s="5"/>
      <c r="B116" s="46"/>
      <c r="C116" s="2" t="s">
        <v>57</v>
      </c>
      <c r="D116" s="2"/>
      <c r="E116" s="1"/>
      <c r="F116" s="27" t="str">
        <f t="shared" si="3"/>
        <v/>
      </c>
      <c r="G116" s="27" t="str">
        <f t="shared" si="3"/>
        <v/>
      </c>
      <c r="H116" s="27" t="str">
        <f t="shared" si="3"/>
        <v/>
      </c>
      <c r="I116" s="27">
        <f t="shared" si="3"/>
        <v>0</v>
      </c>
      <c r="J116" s="27">
        <f t="shared" si="3"/>
        <v>0</v>
      </c>
      <c r="K116" s="44"/>
      <c r="L116" s="5"/>
    </row>
    <row r="117" spans="1:12">
      <c r="A117" s="5"/>
      <c r="B117" s="46"/>
      <c r="C117" s="2" t="s">
        <v>56</v>
      </c>
      <c r="D117" s="2"/>
      <c r="E117" s="1"/>
      <c r="F117" s="7" t="str">
        <f t="shared" si="3"/>
        <v/>
      </c>
      <c r="G117" s="7" t="str">
        <f t="shared" si="3"/>
        <v/>
      </c>
      <c r="H117" s="7" t="str">
        <f t="shared" si="3"/>
        <v/>
      </c>
      <c r="I117" s="7">
        <f t="shared" si="3"/>
        <v>0.10068966807151208</v>
      </c>
      <c r="J117" s="7">
        <f t="shared" si="3"/>
        <v>6.5419581785231676E-2</v>
      </c>
      <c r="K117" s="44"/>
      <c r="L117" s="5"/>
    </row>
    <row r="118" spans="1:12">
      <c r="A118" s="5"/>
      <c r="B118" s="46"/>
      <c r="C118" s="2" t="s">
        <v>55</v>
      </c>
      <c r="D118" s="2"/>
      <c r="E118" s="1"/>
      <c r="F118" s="7" t="str">
        <f t="shared" si="3"/>
        <v/>
      </c>
      <c r="G118" s="7" t="str">
        <f t="shared" si="3"/>
        <v/>
      </c>
      <c r="H118" s="7" t="str">
        <f t="shared" si="3"/>
        <v/>
      </c>
      <c r="I118" s="7">
        <f t="shared" si="3"/>
        <v>1.6926696062928077E-2</v>
      </c>
      <c r="J118" s="7">
        <f t="shared" si="3"/>
        <v>1.5485559148218669E-2</v>
      </c>
      <c r="K118" s="44"/>
      <c r="L118" s="5"/>
    </row>
    <row r="119" spans="1:12">
      <c r="A119" s="5"/>
      <c r="B119" s="46"/>
      <c r="C119" s="2" t="s">
        <v>54</v>
      </c>
      <c r="D119" s="2"/>
      <c r="E119" s="1"/>
      <c r="F119" s="7" t="str">
        <f t="shared" si="3"/>
        <v/>
      </c>
      <c r="G119" s="7" t="str">
        <f t="shared" si="3"/>
        <v/>
      </c>
      <c r="H119" s="7" t="str">
        <f t="shared" si="3"/>
        <v/>
      </c>
      <c r="I119" s="7">
        <f t="shared" si="3"/>
        <v>0</v>
      </c>
      <c r="J119" s="7">
        <f t="shared" si="3"/>
        <v>0</v>
      </c>
      <c r="K119" s="44"/>
      <c r="L119" s="5"/>
    </row>
    <row r="120" spans="1:12">
      <c r="A120" s="5"/>
      <c r="B120" s="46"/>
      <c r="C120" s="2" t="s">
        <v>53</v>
      </c>
      <c r="D120" s="2"/>
      <c r="E120" s="1"/>
      <c r="F120" s="7" t="str">
        <f t="shared" si="3"/>
        <v/>
      </c>
      <c r="G120" s="7" t="str">
        <f t="shared" si="3"/>
        <v/>
      </c>
      <c r="H120" s="7" t="str">
        <f t="shared" si="3"/>
        <v/>
      </c>
      <c r="I120" s="7">
        <f t="shared" si="3"/>
        <v>0</v>
      </c>
      <c r="J120" s="7">
        <f t="shared" si="3"/>
        <v>0</v>
      </c>
      <c r="K120" s="44"/>
      <c r="L120" s="5"/>
    </row>
    <row r="121" spans="1:12">
      <c r="A121" s="5"/>
      <c r="B121" s="46"/>
      <c r="C121" s="2" t="s">
        <v>52</v>
      </c>
      <c r="D121" s="2"/>
      <c r="E121" s="1"/>
      <c r="F121" s="7" t="str">
        <f t="shared" si="3"/>
        <v/>
      </c>
      <c r="G121" s="7" t="str">
        <f t="shared" si="3"/>
        <v/>
      </c>
      <c r="H121" s="7" t="str">
        <f t="shared" si="3"/>
        <v/>
      </c>
      <c r="I121" s="7">
        <f t="shared" si="3"/>
        <v>0</v>
      </c>
      <c r="J121" s="7">
        <f t="shared" si="3"/>
        <v>0</v>
      </c>
      <c r="K121" s="44"/>
      <c r="L121" s="5"/>
    </row>
    <row r="122" spans="1:12">
      <c r="A122" s="5"/>
      <c r="B122" s="46"/>
      <c r="C122" s="2" t="s">
        <v>51</v>
      </c>
      <c r="D122" s="2"/>
      <c r="E122" s="1"/>
      <c r="F122" s="7" t="str">
        <f t="shared" si="3"/>
        <v/>
      </c>
      <c r="G122" s="7" t="str">
        <f t="shared" si="3"/>
        <v/>
      </c>
      <c r="H122" s="7" t="str">
        <f t="shared" si="3"/>
        <v/>
      </c>
      <c r="I122" s="7">
        <f t="shared" si="3"/>
        <v>0</v>
      </c>
      <c r="J122" s="7">
        <f t="shared" si="3"/>
        <v>0</v>
      </c>
      <c r="K122" s="44"/>
      <c r="L122" s="5"/>
    </row>
    <row r="123" spans="1:12">
      <c r="A123" s="5"/>
      <c r="B123" s="46"/>
      <c r="C123" s="2" t="s">
        <v>50</v>
      </c>
      <c r="D123" s="2"/>
      <c r="E123" s="1"/>
      <c r="F123" s="7" t="str">
        <f t="shared" si="3"/>
        <v/>
      </c>
      <c r="G123" s="7" t="str">
        <f t="shared" si="3"/>
        <v/>
      </c>
      <c r="H123" s="7" t="str">
        <f t="shared" si="3"/>
        <v/>
      </c>
      <c r="I123" s="7">
        <f t="shared" si="3"/>
        <v>0</v>
      </c>
      <c r="J123" s="7">
        <f t="shared" si="3"/>
        <v>0</v>
      </c>
      <c r="K123" s="44"/>
      <c r="L123" s="5"/>
    </row>
    <row r="124" spans="1:12">
      <c r="A124" s="5"/>
      <c r="B124" s="46"/>
      <c r="C124" s="2" t="s">
        <v>49</v>
      </c>
      <c r="D124" s="2"/>
      <c r="E124" s="1"/>
      <c r="F124" s="7" t="str">
        <f t="shared" si="3"/>
        <v/>
      </c>
      <c r="G124" s="7" t="str">
        <f t="shared" si="3"/>
        <v/>
      </c>
      <c r="H124" s="7" t="str">
        <f t="shared" si="3"/>
        <v/>
      </c>
      <c r="I124" s="7">
        <f t="shared" si="3"/>
        <v>0</v>
      </c>
      <c r="J124" s="7">
        <f t="shared" si="3"/>
        <v>0</v>
      </c>
      <c r="K124" s="44"/>
      <c r="L124" s="5"/>
    </row>
    <row r="125" spans="1:12">
      <c r="A125" s="5"/>
      <c r="B125" s="46"/>
      <c r="C125" s="2" t="s">
        <v>48</v>
      </c>
      <c r="D125" s="2"/>
      <c r="E125" s="1"/>
      <c r="F125" s="7" t="str">
        <f t="shared" si="3"/>
        <v/>
      </c>
      <c r="G125" s="7" t="str">
        <f t="shared" si="3"/>
        <v/>
      </c>
      <c r="H125" s="7" t="str">
        <f t="shared" si="3"/>
        <v/>
      </c>
      <c r="I125" s="7">
        <f t="shared" si="3"/>
        <v>0</v>
      </c>
      <c r="J125" s="7">
        <f t="shared" si="3"/>
        <v>0</v>
      </c>
      <c r="K125" s="44"/>
      <c r="L125" s="5"/>
    </row>
    <row r="126" spans="1:12">
      <c r="A126" s="5"/>
      <c r="B126" s="46"/>
      <c r="C126" s="2" t="s">
        <v>47</v>
      </c>
      <c r="D126" s="2"/>
      <c r="E126" s="1"/>
      <c r="F126" s="7" t="str">
        <f t="shared" si="3"/>
        <v/>
      </c>
      <c r="G126" s="7" t="str">
        <f t="shared" si="3"/>
        <v/>
      </c>
      <c r="H126" s="7" t="str">
        <f t="shared" si="3"/>
        <v/>
      </c>
      <c r="I126" s="7">
        <f t="shared" si="3"/>
        <v>0</v>
      </c>
      <c r="J126" s="7">
        <f t="shared" si="3"/>
        <v>0</v>
      </c>
      <c r="K126" s="44"/>
      <c r="L126" s="5"/>
    </row>
    <row r="127" spans="1:12">
      <c r="A127" s="5"/>
      <c r="B127" s="46"/>
      <c r="C127" s="2" t="s">
        <v>46</v>
      </c>
      <c r="D127" s="2"/>
      <c r="E127" s="1"/>
      <c r="F127" s="7" t="str">
        <f t="shared" si="3"/>
        <v/>
      </c>
      <c r="G127" s="7" t="str">
        <f t="shared" si="3"/>
        <v/>
      </c>
      <c r="H127" s="7" t="str">
        <f t="shared" si="3"/>
        <v/>
      </c>
      <c r="I127" s="7">
        <f t="shared" si="3"/>
        <v>0</v>
      </c>
      <c r="J127" s="7">
        <f t="shared" si="3"/>
        <v>0</v>
      </c>
      <c r="K127" s="44"/>
      <c r="L127" s="5"/>
    </row>
    <row r="128" spans="1:12">
      <c r="A128" s="5"/>
      <c r="B128" s="46"/>
      <c r="C128" s="2" t="s">
        <v>45</v>
      </c>
      <c r="D128" s="2"/>
      <c r="E128" s="1"/>
      <c r="F128" s="27" t="str">
        <f t="shared" si="3"/>
        <v/>
      </c>
      <c r="G128" s="27" t="str">
        <f t="shared" si="3"/>
        <v/>
      </c>
      <c r="H128" s="27" t="str">
        <f t="shared" si="3"/>
        <v/>
      </c>
      <c r="I128" s="27">
        <f t="shared" si="3"/>
        <v>8.7400432334978581E-4</v>
      </c>
      <c r="J128" s="27">
        <f t="shared" si="3"/>
        <v>7.7649355234696348E-4</v>
      </c>
      <c r="K128" s="44"/>
      <c r="L128" s="5"/>
    </row>
    <row r="129" spans="1:12">
      <c r="A129" s="5"/>
      <c r="B129" s="46"/>
      <c r="C129" s="6" t="s">
        <v>44</v>
      </c>
      <c r="D129" s="6"/>
      <c r="E129" s="1"/>
      <c r="F129" s="22" t="str">
        <f t="shared" si="3"/>
        <v/>
      </c>
      <c r="G129" s="22" t="str">
        <f t="shared" si="3"/>
        <v/>
      </c>
      <c r="H129" s="22" t="str">
        <f t="shared" si="3"/>
        <v/>
      </c>
      <c r="I129" s="22">
        <f t="shared" si="3"/>
        <v>1</v>
      </c>
      <c r="J129" s="22">
        <f t="shared" si="3"/>
        <v>1</v>
      </c>
      <c r="K129" s="44"/>
      <c r="L129" s="5"/>
    </row>
    <row r="130" spans="1:12">
      <c r="A130" s="5"/>
      <c r="B130" s="46"/>
      <c r="C130" s="2"/>
      <c r="D130" s="2"/>
      <c r="E130" s="1"/>
      <c r="F130" s="1"/>
      <c r="G130" s="1"/>
      <c r="H130" s="1"/>
      <c r="I130" s="1"/>
      <c r="J130" s="1"/>
      <c r="K130" s="44"/>
      <c r="L130" s="5"/>
    </row>
    <row r="131" spans="1:12">
      <c r="A131" s="5"/>
      <c r="B131" s="46"/>
      <c r="C131" s="6" t="s">
        <v>43</v>
      </c>
      <c r="D131" s="20"/>
      <c r="E131" s="1"/>
      <c r="F131" s="1"/>
      <c r="G131" s="1"/>
      <c r="H131" s="1"/>
      <c r="I131" s="1"/>
      <c r="J131" s="1"/>
      <c r="K131" s="44"/>
      <c r="L131" s="5"/>
    </row>
    <row r="132" spans="1:12">
      <c r="A132" s="5"/>
      <c r="B132" s="46"/>
      <c r="C132" s="2" t="s">
        <v>42</v>
      </c>
      <c r="D132" s="2"/>
      <c r="E132" s="1"/>
      <c r="F132" s="7" t="str">
        <f t="shared" ref="F132:J145" si="4">IFERROR(F42/F$39, "")</f>
        <v/>
      </c>
      <c r="G132" s="7" t="str">
        <f t="shared" si="4"/>
        <v/>
      </c>
      <c r="H132" s="7" t="str">
        <f t="shared" si="4"/>
        <v/>
      </c>
      <c r="I132" s="7">
        <f t="shared" si="4"/>
        <v>0.1616417973106479</v>
      </c>
      <c r="J132" s="7">
        <f t="shared" si="4"/>
        <v>7.7183873233182751E-2</v>
      </c>
      <c r="K132" s="44"/>
      <c r="L132" s="5"/>
    </row>
    <row r="133" spans="1:12">
      <c r="A133" s="5"/>
      <c r="B133" s="46"/>
      <c r="C133" s="2" t="s">
        <v>41</v>
      </c>
      <c r="D133" s="2"/>
      <c r="E133" s="1"/>
      <c r="F133" s="7" t="str">
        <f t="shared" si="4"/>
        <v/>
      </c>
      <c r="G133" s="7" t="str">
        <f t="shared" si="4"/>
        <v/>
      </c>
      <c r="H133" s="7" t="str">
        <f t="shared" si="4"/>
        <v/>
      </c>
      <c r="I133" s="7">
        <f t="shared" si="4"/>
        <v>0</v>
      </c>
      <c r="J133" s="7">
        <f t="shared" si="4"/>
        <v>0</v>
      </c>
      <c r="K133" s="44"/>
      <c r="L133" s="5"/>
    </row>
    <row r="134" spans="1:12">
      <c r="A134" s="5"/>
      <c r="B134" s="46"/>
      <c r="C134" s="2" t="s">
        <v>40</v>
      </c>
      <c r="D134" s="2"/>
      <c r="E134" s="1"/>
      <c r="F134" s="7" t="str">
        <f t="shared" si="4"/>
        <v/>
      </c>
      <c r="G134" s="7" t="str">
        <f t="shared" si="4"/>
        <v/>
      </c>
      <c r="H134" s="7" t="str">
        <f t="shared" si="4"/>
        <v/>
      </c>
      <c r="I134" s="7">
        <f t="shared" si="4"/>
        <v>0</v>
      </c>
      <c r="J134" s="7">
        <f t="shared" si="4"/>
        <v>0</v>
      </c>
      <c r="K134" s="44"/>
      <c r="L134" s="5"/>
    </row>
    <row r="135" spans="1:12">
      <c r="A135" s="5"/>
      <c r="B135" s="46"/>
      <c r="C135" s="2" t="s">
        <v>39</v>
      </c>
      <c r="D135" s="2"/>
      <c r="E135" s="1"/>
      <c r="F135" s="7" t="str">
        <f t="shared" si="4"/>
        <v/>
      </c>
      <c r="G135" s="7" t="str">
        <f t="shared" si="4"/>
        <v/>
      </c>
      <c r="H135" s="7" t="str">
        <f t="shared" si="4"/>
        <v/>
      </c>
      <c r="I135" s="7">
        <f t="shared" si="4"/>
        <v>0</v>
      </c>
      <c r="J135" s="7">
        <f t="shared" si="4"/>
        <v>4.7270597986226095E-3</v>
      </c>
      <c r="K135" s="44"/>
      <c r="L135" s="5"/>
    </row>
    <row r="136" spans="1:12">
      <c r="A136" s="5"/>
      <c r="B136" s="46"/>
      <c r="C136" s="2" t="s">
        <v>38</v>
      </c>
      <c r="D136" s="2"/>
      <c r="E136" s="1"/>
      <c r="F136" s="7" t="str">
        <f t="shared" si="4"/>
        <v/>
      </c>
      <c r="G136" s="7" t="str">
        <f t="shared" si="4"/>
        <v/>
      </c>
      <c r="H136" s="7" t="str">
        <f t="shared" si="4"/>
        <v/>
      </c>
      <c r="I136" s="7">
        <f t="shared" si="4"/>
        <v>0</v>
      </c>
      <c r="J136" s="7">
        <f t="shared" si="4"/>
        <v>0</v>
      </c>
      <c r="K136" s="44"/>
      <c r="L136" s="5"/>
    </row>
    <row r="137" spans="1:12">
      <c r="A137" s="5"/>
      <c r="B137" s="46"/>
      <c r="C137" s="2" t="s">
        <v>37</v>
      </c>
      <c r="D137" s="2"/>
      <c r="E137" s="1"/>
      <c r="F137" s="7" t="str">
        <f t="shared" si="4"/>
        <v/>
      </c>
      <c r="G137" s="7" t="str">
        <f t="shared" si="4"/>
        <v/>
      </c>
      <c r="H137" s="7" t="str">
        <f t="shared" si="4"/>
        <v/>
      </c>
      <c r="I137" s="7">
        <f t="shared" si="4"/>
        <v>0</v>
      </c>
      <c r="J137" s="7">
        <f t="shared" si="4"/>
        <v>0</v>
      </c>
      <c r="K137" s="44"/>
      <c r="L137" s="5"/>
    </row>
    <row r="138" spans="1:12">
      <c r="A138" s="5"/>
      <c r="B138" s="46"/>
      <c r="C138" s="2" t="s">
        <v>36</v>
      </c>
      <c r="D138" s="2"/>
      <c r="E138" s="1"/>
      <c r="F138" s="7" t="str">
        <f t="shared" si="4"/>
        <v/>
      </c>
      <c r="G138" s="7" t="str">
        <f t="shared" si="4"/>
        <v/>
      </c>
      <c r="H138" s="7" t="str">
        <f t="shared" si="4"/>
        <v/>
      </c>
      <c r="I138" s="7">
        <f t="shared" si="4"/>
        <v>0</v>
      </c>
      <c r="J138" s="7">
        <f t="shared" si="4"/>
        <v>0</v>
      </c>
      <c r="K138" s="44"/>
      <c r="L138" s="5"/>
    </row>
    <row r="139" spans="1:12">
      <c r="A139" s="5"/>
      <c r="B139" s="46"/>
      <c r="C139" s="2" t="s">
        <v>35</v>
      </c>
      <c r="D139" s="2"/>
      <c r="E139" s="1"/>
      <c r="F139" s="7" t="str">
        <f t="shared" si="4"/>
        <v/>
      </c>
      <c r="G139" s="7" t="str">
        <f t="shared" si="4"/>
        <v/>
      </c>
      <c r="H139" s="7" t="str">
        <f t="shared" si="4"/>
        <v/>
      </c>
      <c r="I139" s="7">
        <f t="shared" si="4"/>
        <v>0</v>
      </c>
      <c r="J139" s="7">
        <f t="shared" si="4"/>
        <v>0</v>
      </c>
      <c r="K139" s="44"/>
      <c r="L139" s="5"/>
    </row>
    <row r="140" spans="1:12">
      <c r="A140" s="5"/>
      <c r="B140" s="46"/>
      <c r="C140" s="2" t="s">
        <v>34</v>
      </c>
      <c r="D140" s="2"/>
      <c r="E140" s="1"/>
      <c r="F140" s="7" t="str">
        <f t="shared" si="4"/>
        <v/>
      </c>
      <c r="G140" s="7" t="str">
        <f t="shared" si="4"/>
        <v/>
      </c>
      <c r="H140" s="7" t="str">
        <f t="shared" si="4"/>
        <v/>
      </c>
      <c r="I140" s="7">
        <f t="shared" si="4"/>
        <v>0</v>
      </c>
      <c r="J140" s="7">
        <f t="shared" si="4"/>
        <v>0</v>
      </c>
      <c r="K140" s="44"/>
      <c r="L140" s="5"/>
    </row>
    <row r="141" spans="1:12">
      <c r="A141" s="5"/>
      <c r="B141" s="46"/>
      <c r="C141" s="2" t="s">
        <v>33</v>
      </c>
      <c r="D141" s="2"/>
      <c r="E141" s="1"/>
      <c r="F141" s="7" t="str">
        <f t="shared" si="4"/>
        <v/>
      </c>
      <c r="G141" s="7" t="str">
        <f t="shared" si="4"/>
        <v/>
      </c>
      <c r="H141" s="7" t="str">
        <f t="shared" si="4"/>
        <v/>
      </c>
      <c r="I141" s="7">
        <f t="shared" si="4"/>
        <v>0</v>
      </c>
      <c r="J141" s="7">
        <f t="shared" si="4"/>
        <v>0</v>
      </c>
      <c r="K141" s="44"/>
      <c r="L141" s="5"/>
    </row>
    <row r="142" spans="1:12">
      <c r="A142" s="5"/>
      <c r="B142" s="46"/>
      <c r="C142" s="2" t="s">
        <v>32</v>
      </c>
      <c r="D142" s="2"/>
      <c r="E142" s="1"/>
      <c r="F142" s="7" t="str">
        <f t="shared" si="4"/>
        <v/>
      </c>
      <c r="G142" s="7" t="str">
        <f t="shared" si="4"/>
        <v/>
      </c>
      <c r="H142" s="7" t="str">
        <f t="shared" si="4"/>
        <v/>
      </c>
      <c r="I142" s="7">
        <f t="shared" si="4"/>
        <v>0</v>
      </c>
      <c r="J142" s="7">
        <f t="shared" si="4"/>
        <v>0</v>
      </c>
      <c r="K142" s="44"/>
      <c r="L142" s="5"/>
    </row>
    <row r="143" spans="1:12">
      <c r="A143" s="5"/>
      <c r="B143" s="46"/>
      <c r="C143" s="2" t="s">
        <v>31</v>
      </c>
      <c r="D143" s="2"/>
      <c r="E143" s="1"/>
      <c r="F143" s="7" t="str">
        <f t="shared" si="4"/>
        <v/>
      </c>
      <c r="G143" s="7" t="str">
        <f t="shared" si="4"/>
        <v/>
      </c>
      <c r="H143" s="7" t="str">
        <f t="shared" si="4"/>
        <v/>
      </c>
      <c r="I143" s="7">
        <f t="shared" si="4"/>
        <v>0</v>
      </c>
      <c r="J143" s="7">
        <f t="shared" si="4"/>
        <v>0</v>
      </c>
      <c r="K143" s="44"/>
      <c r="L143" s="5"/>
    </row>
    <row r="144" spans="1:12">
      <c r="A144" s="5"/>
      <c r="B144" s="46"/>
      <c r="C144" s="2" t="s">
        <v>30</v>
      </c>
      <c r="D144" s="2"/>
      <c r="E144" s="1"/>
      <c r="F144" s="7" t="str">
        <f t="shared" si="4"/>
        <v/>
      </c>
      <c r="G144" s="7" t="str">
        <f t="shared" si="4"/>
        <v/>
      </c>
      <c r="H144" s="7" t="str">
        <f t="shared" si="4"/>
        <v/>
      </c>
      <c r="I144" s="7">
        <f t="shared" si="4"/>
        <v>0</v>
      </c>
      <c r="J144" s="7">
        <f t="shared" si="4"/>
        <v>0</v>
      </c>
      <c r="K144" s="44"/>
      <c r="L144" s="5"/>
    </row>
    <row r="145" spans="1:12">
      <c r="A145" s="5"/>
      <c r="B145" s="46"/>
      <c r="C145" s="6" t="s">
        <v>29</v>
      </c>
      <c r="D145" s="6"/>
      <c r="E145" s="1"/>
      <c r="F145" s="12" t="str">
        <f t="shared" si="4"/>
        <v/>
      </c>
      <c r="G145" s="12" t="str">
        <f t="shared" si="4"/>
        <v/>
      </c>
      <c r="H145" s="12" t="str">
        <f t="shared" si="4"/>
        <v/>
      </c>
      <c r="I145" s="12">
        <f t="shared" si="4"/>
        <v>0.1616417973106479</v>
      </c>
      <c r="J145" s="12">
        <f t="shared" si="4"/>
        <v>8.1910933031805355E-2</v>
      </c>
      <c r="K145" s="44"/>
      <c r="L145" s="5"/>
    </row>
    <row r="146" spans="1:12">
      <c r="A146" s="5"/>
      <c r="B146" s="46"/>
      <c r="C146" s="2"/>
      <c r="D146" s="2"/>
      <c r="E146" s="1"/>
      <c r="F146" s="1"/>
      <c r="G146" s="1"/>
      <c r="H146" s="1"/>
      <c r="I146" s="1"/>
      <c r="J146" s="1"/>
      <c r="K146" s="44"/>
      <c r="L146" s="5"/>
    </row>
    <row r="147" spans="1:12">
      <c r="A147" s="5"/>
      <c r="B147" s="46"/>
      <c r="C147" s="6" t="s">
        <v>28</v>
      </c>
      <c r="D147" s="6"/>
      <c r="E147" s="1"/>
      <c r="F147" s="1"/>
      <c r="G147" s="1"/>
      <c r="H147" s="1"/>
      <c r="I147" s="1"/>
      <c r="J147" s="1"/>
      <c r="K147" s="44"/>
      <c r="L147" s="5"/>
    </row>
    <row r="148" spans="1:12">
      <c r="A148" s="5"/>
      <c r="B148" s="46"/>
      <c r="C148" s="2" t="s">
        <v>27</v>
      </c>
      <c r="D148" s="2"/>
      <c r="E148" s="1"/>
      <c r="F148" s="7" t="str">
        <f t="shared" ref="F148:J160" si="5">IFERROR(F58/F$39, "")</f>
        <v/>
      </c>
      <c r="G148" s="7" t="str">
        <f t="shared" si="5"/>
        <v/>
      </c>
      <c r="H148" s="7" t="str">
        <f t="shared" si="5"/>
        <v/>
      </c>
      <c r="I148" s="7">
        <f t="shared" si="5"/>
        <v>0</v>
      </c>
      <c r="J148" s="7">
        <f t="shared" si="5"/>
        <v>0</v>
      </c>
      <c r="K148" s="44"/>
      <c r="L148" s="5"/>
    </row>
    <row r="149" spans="1:12">
      <c r="A149" s="5"/>
      <c r="B149" s="46"/>
      <c r="C149" s="2" t="s">
        <v>26</v>
      </c>
      <c r="D149" s="2"/>
      <c r="E149" s="1"/>
      <c r="F149" s="7" t="str">
        <f t="shared" si="5"/>
        <v/>
      </c>
      <c r="G149" s="7" t="str">
        <f t="shared" si="5"/>
        <v/>
      </c>
      <c r="H149" s="7" t="str">
        <f t="shared" si="5"/>
        <v/>
      </c>
      <c r="I149" s="7">
        <f t="shared" si="5"/>
        <v>0</v>
      </c>
      <c r="J149" s="7">
        <f t="shared" si="5"/>
        <v>0</v>
      </c>
      <c r="K149" s="44"/>
      <c r="L149" s="5"/>
    </row>
    <row r="150" spans="1:12">
      <c r="A150" s="5"/>
      <c r="B150" s="46"/>
      <c r="C150" s="2" t="s">
        <v>25</v>
      </c>
      <c r="D150" s="2"/>
      <c r="E150" s="1"/>
      <c r="F150" s="7" t="str">
        <f t="shared" si="5"/>
        <v/>
      </c>
      <c r="G150" s="7" t="str">
        <f t="shared" si="5"/>
        <v/>
      </c>
      <c r="H150" s="7" t="str">
        <f t="shared" si="5"/>
        <v/>
      </c>
      <c r="I150" s="7">
        <f t="shared" si="5"/>
        <v>0</v>
      </c>
      <c r="J150" s="7">
        <f t="shared" si="5"/>
        <v>0</v>
      </c>
      <c r="K150" s="44"/>
      <c r="L150" s="5"/>
    </row>
    <row r="151" spans="1:12">
      <c r="A151" s="5"/>
      <c r="B151" s="46"/>
      <c r="C151" s="2" t="s">
        <v>24</v>
      </c>
      <c r="D151" s="2"/>
      <c r="E151" s="1"/>
      <c r="F151" s="7" t="str">
        <f t="shared" si="5"/>
        <v/>
      </c>
      <c r="G151" s="7" t="str">
        <f t="shared" si="5"/>
        <v/>
      </c>
      <c r="H151" s="7" t="str">
        <f t="shared" si="5"/>
        <v/>
      </c>
      <c r="I151" s="7">
        <f t="shared" si="5"/>
        <v>0</v>
      </c>
      <c r="J151" s="7">
        <f t="shared" si="5"/>
        <v>0</v>
      </c>
      <c r="K151" s="44"/>
      <c r="L151" s="5"/>
    </row>
    <row r="152" spans="1:12">
      <c r="A152" s="5"/>
      <c r="B152" s="46"/>
      <c r="C152" s="2" t="s">
        <v>23</v>
      </c>
      <c r="D152" s="2"/>
      <c r="E152" s="1"/>
      <c r="F152" s="7" t="str">
        <f t="shared" si="5"/>
        <v/>
      </c>
      <c r="G152" s="7" t="str">
        <f t="shared" si="5"/>
        <v/>
      </c>
      <c r="H152" s="7" t="str">
        <f t="shared" si="5"/>
        <v/>
      </c>
      <c r="I152" s="7">
        <f t="shared" si="5"/>
        <v>0</v>
      </c>
      <c r="J152" s="7">
        <f t="shared" si="5"/>
        <v>0</v>
      </c>
      <c r="K152" s="44"/>
      <c r="L152" s="5"/>
    </row>
    <row r="153" spans="1:12">
      <c r="A153" s="5"/>
      <c r="B153" s="46"/>
      <c r="C153" s="2" t="s">
        <v>22</v>
      </c>
      <c r="D153" s="2"/>
      <c r="E153" s="1"/>
      <c r="F153" s="7" t="str">
        <f t="shared" si="5"/>
        <v/>
      </c>
      <c r="G153" s="7" t="str">
        <f t="shared" si="5"/>
        <v/>
      </c>
      <c r="H153" s="7" t="str">
        <f t="shared" si="5"/>
        <v/>
      </c>
      <c r="I153" s="7">
        <f t="shared" si="5"/>
        <v>0</v>
      </c>
      <c r="J153" s="7">
        <f t="shared" si="5"/>
        <v>0</v>
      </c>
      <c r="K153" s="44"/>
      <c r="L153" s="5"/>
    </row>
    <row r="154" spans="1:12">
      <c r="A154" s="5"/>
      <c r="B154" s="46"/>
      <c r="C154" s="2" t="s">
        <v>21</v>
      </c>
      <c r="D154" s="2"/>
      <c r="E154" s="1"/>
      <c r="F154" s="7" t="str">
        <f t="shared" si="5"/>
        <v/>
      </c>
      <c r="G154" s="7" t="str">
        <f t="shared" si="5"/>
        <v/>
      </c>
      <c r="H154" s="7" t="str">
        <f t="shared" si="5"/>
        <v/>
      </c>
      <c r="I154" s="7">
        <f t="shared" si="5"/>
        <v>0</v>
      </c>
      <c r="J154" s="7">
        <f t="shared" si="5"/>
        <v>0</v>
      </c>
      <c r="K154" s="44"/>
      <c r="L154" s="5"/>
    </row>
    <row r="155" spans="1:12">
      <c r="A155" s="5"/>
      <c r="B155" s="46"/>
      <c r="C155" s="2" t="s">
        <v>20</v>
      </c>
      <c r="D155" s="2"/>
      <c r="E155" s="1"/>
      <c r="F155" s="7" t="str">
        <f t="shared" si="5"/>
        <v/>
      </c>
      <c r="G155" s="7" t="str">
        <f t="shared" si="5"/>
        <v/>
      </c>
      <c r="H155" s="7" t="str">
        <f t="shared" si="5"/>
        <v/>
      </c>
      <c r="I155" s="7">
        <f t="shared" si="5"/>
        <v>0</v>
      </c>
      <c r="J155" s="7">
        <f t="shared" si="5"/>
        <v>0</v>
      </c>
      <c r="K155" s="44"/>
      <c r="L155" s="5"/>
    </row>
    <row r="156" spans="1:12">
      <c r="A156" s="5"/>
      <c r="B156" s="46"/>
      <c r="C156" s="2" t="s">
        <v>19</v>
      </c>
      <c r="D156" s="2"/>
      <c r="E156" s="1"/>
      <c r="F156" s="7" t="str">
        <f t="shared" si="5"/>
        <v/>
      </c>
      <c r="G156" s="7" t="str">
        <f t="shared" si="5"/>
        <v/>
      </c>
      <c r="H156" s="7" t="str">
        <f t="shared" si="5"/>
        <v/>
      </c>
      <c r="I156" s="7">
        <f t="shared" si="5"/>
        <v>0</v>
      </c>
      <c r="J156" s="7">
        <f t="shared" si="5"/>
        <v>0</v>
      </c>
      <c r="K156" s="44"/>
      <c r="L156" s="5"/>
    </row>
    <row r="157" spans="1:12">
      <c r="A157" s="5"/>
      <c r="B157" s="46"/>
      <c r="C157" s="2" t="s">
        <v>18</v>
      </c>
      <c r="D157" s="2"/>
      <c r="E157" s="1"/>
      <c r="F157" s="7" t="str">
        <f t="shared" si="5"/>
        <v/>
      </c>
      <c r="G157" s="7" t="str">
        <f t="shared" si="5"/>
        <v/>
      </c>
      <c r="H157" s="7" t="str">
        <f t="shared" si="5"/>
        <v/>
      </c>
      <c r="I157" s="7">
        <f t="shared" si="5"/>
        <v>0</v>
      </c>
      <c r="J157" s="7">
        <f t="shared" si="5"/>
        <v>0</v>
      </c>
      <c r="K157" s="44"/>
      <c r="L157" s="5"/>
    </row>
    <row r="158" spans="1:12">
      <c r="A158" s="5"/>
      <c r="B158" s="46"/>
      <c r="C158" s="2" t="s">
        <v>17</v>
      </c>
      <c r="D158" s="2"/>
      <c r="E158" s="1"/>
      <c r="F158" s="7" t="str">
        <f t="shared" si="5"/>
        <v/>
      </c>
      <c r="G158" s="7" t="str">
        <f t="shared" si="5"/>
        <v/>
      </c>
      <c r="H158" s="7" t="str">
        <f t="shared" si="5"/>
        <v/>
      </c>
      <c r="I158" s="7">
        <f t="shared" si="5"/>
        <v>0</v>
      </c>
      <c r="J158" s="7">
        <f t="shared" si="5"/>
        <v>0</v>
      </c>
      <c r="K158" s="44"/>
      <c r="L158" s="5"/>
    </row>
    <row r="159" spans="1:12">
      <c r="A159" s="5"/>
      <c r="B159" s="46"/>
      <c r="C159" s="2" t="s">
        <v>16</v>
      </c>
      <c r="D159" s="2"/>
      <c r="E159" s="1"/>
      <c r="F159" s="7" t="str">
        <f t="shared" si="5"/>
        <v/>
      </c>
      <c r="G159" s="7" t="str">
        <f t="shared" si="5"/>
        <v/>
      </c>
      <c r="H159" s="7" t="str">
        <f t="shared" si="5"/>
        <v/>
      </c>
      <c r="I159" s="7">
        <f t="shared" si="5"/>
        <v>3.3051697093524839E-2</v>
      </c>
      <c r="J159" s="7">
        <f t="shared" si="5"/>
        <v>3.3679424274549903E-2</v>
      </c>
      <c r="K159" s="44"/>
      <c r="L159" s="5"/>
    </row>
    <row r="160" spans="1:12">
      <c r="A160" s="5"/>
      <c r="B160" s="46"/>
      <c r="C160" s="6" t="s">
        <v>15</v>
      </c>
      <c r="D160" s="6"/>
      <c r="E160" s="1"/>
      <c r="F160" s="12" t="str">
        <f t="shared" si="5"/>
        <v/>
      </c>
      <c r="G160" s="12" t="str">
        <f t="shared" si="5"/>
        <v/>
      </c>
      <c r="H160" s="12" t="str">
        <f t="shared" si="5"/>
        <v/>
      </c>
      <c r="I160" s="12">
        <f t="shared" si="5"/>
        <v>0.19469349440417275</v>
      </c>
      <c r="J160" s="12">
        <f t="shared" si="5"/>
        <v>0.11559035730635527</v>
      </c>
      <c r="K160" s="44"/>
      <c r="L160" s="5"/>
    </row>
    <row r="161" spans="1:12">
      <c r="A161" s="5"/>
      <c r="B161" s="46"/>
      <c r="C161" s="2"/>
      <c r="D161" s="2"/>
      <c r="E161" s="1"/>
      <c r="F161" s="1"/>
      <c r="G161" s="1"/>
      <c r="H161" s="1"/>
      <c r="I161" s="1"/>
      <c r="J161" s="1"/>
      <c r="K161" s="44"/>
      <c r="L161" s="5"/>
    </row>
    <row r="162" spans="1:12">
      <c r="A162" s="5"/>
      <c r="B162" s="46"/>
      <c r="C162" s="2" t="s">
        <v>14</v>
      </c>
      <c r="D162" s="2"/>
      <c r="E162" s="1"/>
      <c r="F162" s="7" t="str">
        <f t="shared" ref="F162:J162" si="6">IFERROR(F72/F$39, "")</f>
        <v/>
      </c>
      <c r="G162" s="7" t="str">
        <f t="shared" si="6"/>
        <v/>
      </c>
      <c r="H162" s="7" t="str">
        <f t="shared" si="6"/>
        <v/>
      </c>
      <c r="I162" s="7">
        <f t="shared" si="6"/>
        <v>0</v>
      </c>
      <c r="J162" s="7">
        <f t="shared" si="6"/>
        <v>0</v>
      </c>
      <c r="K162" s="44"/>
      <c r="L162" s="5"/>
    </row>
    <row r="163" spans="1:12">
      <c r="A163" s="5"/>
      <c r="B163" s="46"/>
      <c r="C163" s="2"/>
      <c r="D163" s="2"/>
      <c r="E163" s="1"/>
      <c r="F163" s="1"/>
      <c r="G163" s="1"/>
      <c r="H163" s="1"/>
      <c r="I163" s="1"/>
      <c r="J163" s="1"/>
      <c r="K163" s="44"/>
      <c r="L163" s="5"/>
    </row>
    <row r="164" spans="1:12">
      <c r="A164" s="5"/>
      <c r="B164" s="46"/>
      <c r="C164" s="6" t="s">
        <v>13</v>
      </c>
      <c r="D164" s="6"/>
      <c r="E164" s="1"/>
      <c r="F164" s="1"/>
      <c r="G164" s="1"/>
      <c r="H164" s="1"/>
      <c r="I164" s="1"/>
      <c r="J164" s="1"/>
      <c r="K164" s="44"/>
      <c r="L164" s="5"/>
    </row>
    <row r="165" spans="1:12">
      <c r="A165" s="5"/>
      <c r="B165" s="46"/>
      <c r="C165" s="2" t="s">
        <v>12</v>
      </c>
      <c r="D165" s="2"/>
      <c r="E165" s="1"/>
      <c r="F165" s="7" t="str">
        <f t="shared" ref="F165:J176" si="7">IFERROR(F75/F$39, "")</f>
        <v/>
      </c>
      <c r="G165" s="7" t="str">
        <f t="shared" si="7"/>
        <v/>
      </c>
      <c r="H165" s="7" t="str">
        <f t="shared" si="7"/>
        <v/>
      </c>
      <c r="I165" s="7">
        <f t="shared" si="7"/>
        <v>0</v>
      </c>
      <c r="J165" s="7">
        <f t="shared" si="7"/>
        <v>0</v>
      </c>
      <c r="K165" s="44"/>
      <c r="L165" s="5"/>
    </row>
    <row r="166" spans="1:12">
      <c r="A166" s="5"/>
      <c r="B166" s="46"/>
      <c r="C166" s="2" t="s">
        <v>11</v>
      </c>
      <c r="D166" s="2"/>
      <c r="E166" s="1"/>
      <c r="F166" s="7" t="str">
        <f t="shared" si="7"/>
        <v/>
      </c>
      <c r="G166" s="7" t="str">
        <f t="shared" si="7"/>
        <v/>
      </c>
      <c r="H166" s="7" t="str">
        <f t="shared" si="7"/>
        <v/>
      </c>
      <c r="I166" s="7">
        <f t="shared" si="7"/>
        <v>2.1984996084314964E-2</v>
      </c>
      <c r="J166" s="7">
        <f t="shared" si="7"/>
        <v>1.9566861025591131E-2</v>
      </c>
      <c r="K166" s="44"/>
      <c r="L166" s="5"/>
    </row>
    <row r="167" spans="1:12">
      <c r="A167" s="5"/>
      <c r="B167" s="46"/>
      <c r="C167" s="2" t="s">
        <v>10</v>
      </c>
      <c r="D167" s="2"/>
      <c r="E167" s="1"/>
      <c r="F167" s="7" t="str">
        <f t="shared" si="7"/>
        <v/>
      </c>
      <c r="G167" s="7" t="str">
        <f t="shared" si="7"/>
        <v/>
      </c>
      <c r="H167" s="7" t="str">
        <f t="shared" si="7"/>
        <v/>
      </c>
      <c r="I167" s="7">
        <f t="shared" si="7"/>
        <v>7.1383841052641479</v>
      </c>
      <c r="J167" s="7">
        <f t="shared" si="7"/>
        <v>6.4381008717408408</v>
      </c>
      <c r="K167" s="44"/>
      <c r="L167" s="5"/>
    </row>
    <row r="168" spans="1:12">
      <c r="A168" s="5"/>
      <c r="B168" s="46"/>
      <c r="C168" s="2" t="s">
        <v>9</v>
      </c>
      <c r="D168" s="2"/>
      <c r="E168" s="1"/>
      <c r="F168" s="7" t="str">
        <f t="shared" si="7"/>
        <v/>
      </c>
      <c r="G168" s="7" t="str">
        <f t="shared" si="7"/>
        <v/>
      </c>
      <c r="H168" s="7" t="str">
        <f t="shared" si="7"/>
        <v/>
      </c>
      <c r="I168" s="7">
        <f t="shared" si="7"/>
        <v>-1.3353912056461378E-2</v>
      </c>
      <c r="J168" s="7">
        <f t="shared" si="7"/>
        <v>-1.1864044986309255E-2</v>
      </c>
      <c r="K168" s="44"/>
      <c r="L168" s="5"/>
    </row>
    <row r="169" spans="1:12">
      <c r="A169" s="5"/>
      <c r="B169" s="46"/>
      <c r="C169" s="2" t="s">
        <v>8</v>
      </c>
      <c r="D169" s="2"/>
      <c r="E169" s="1"/>
      <c r="F169" s="7" t="str">
        <f t="shared" si="7"/>
        <v/>
      </c>
      <c r="G169" s="7" t="str">
        <f t="shared" si="7"/>
        <v/>
      </c>
      <c r="H169" s="7" t="str">
        <f t="shared" si="7"/>
        <v/>
      </c>
      <c r="I169" s="7">
        <f t="shared" si="7"/>
        <v>1.1498080409737887E-2</v>
      </c>
      <c r="J169" s="7">
        <f t="shared" si="7"/>
        <v>2.0748166549894981E-3</v>
      </c>
      <c r="K169" s="44"/>
      <c r="L169" s="5"/>
    </row>
    <row r="170" spans="1:12">
      <c r="A170" s="5"/>
      <c r="B170" s="46"/>
      <c r="C170" s="2" t="s">
        <v>7</v>
      </c>
      <c r="D170" s="2"/>
      <c r="E170" s="1"/>
      <c r="F170" s="7" t="str">
        <f t="shared" si="7"/>
        <v/>
      </c>
      <c r="G170" s="7" t="str">
        <f t="shared" si="7"/>
        <v/>
      </c>
      <c r="H170" s="7" t="str">
        <f t="shared" si="7"/>
        <v/>
      </c>
      <c r="I170" s="7">
        <f t="shared" si="7"/>
        <v>-6.3481379468991683</v>
      </c>
      <c r="J170" s="7">
        <f t="shared" si="7"/>
        <v>-5.5560259122110365</v>
      </c>
      <c r="K170" s="44"/>
      <c r="L170" s="5"/>
    </row>
    <row r="171" spans="1:12">
      <c r="A171" s="5"/>
      <c r="B171" s="46"/>
      <c r="C171" s="2" t="s">
        <v>6</v>
      </c>
      <c r="D171" s="2"/>
      <c r="E171" s="1"/>
      <c r="F171" s="7" t="str">
        <f t="shared" si="7"/>
        <v/>
      </c>
      <c r="G171" s="7" t="str">
        <f t="shared" si="7"/>
        <v/>
      </c>
      <c r="H171" s="7" t="str">
        <f t="shared" si="7"/>
        <v/>
      </c>
      <c r="I171" s="7">
        <f t="shared" si="7"/>
        <v>0</v>
      </c>
      <c r="J171" s="7">
        <f t="shared" si="7"/>
        <v>0</v>
      </c>
      <c r="K171" s="44"/>
      <c r="L171" s="5"/>
    </row>
    <row r="172" spans="1:12">
      <c r="A172" s="5"/>
      <c r="B172" s="46"/>
      <c r="C172" s="2" t="s">
        <v>5</v>
      </c>
      <c r="D172" s="2"/>
      <c r="E172" s="1"/>
      <c r="F172" s="7" t="str">
        <f t="shared" si="7"/>
        <v/>
      </c>
      <c r="G172" s="7" t="str">
        <f t="shared" si="7"/>
        <v/>
      </c>
      <c r="H172" s="7" t="str">
        <f t="shared" si="7"/>
        <v/>
      </c>
      <c r="I172" s="7">
        <f t="shared" si="7"/>
        <v>0</v>
      </c>
      <c r="J172" s="7">
        <f t="shared" si="7"/>
        <v>0</v>
      </c>
      <c r="K172" s="44"/>
      <c r="L172" s="5"/>
    </row>
    <row r="173" spans="1:12">
      <c r="A173" s="5"/>
      <c r="B173" s="46"/>
      <c r="C173" s="2" t="s">
        <v>4</v>
      </c>
      <c r="D173" s="2"/>
      <c r="E173" s="1"/>
      <c r="F173" s="29" t="str">
        <f t="shared" si="7"/>
        <v/>
      </c>
      <c r="G173" s="29" t="str">
        <f t="shared" si="7"/>
        <v/>
      </c>
      <c r="H173" s="29" t="str">
        <f t="shared" si="7"/>
        <v/>
      </c>
      <c r="I173" s="29">
        <f t="shared" si="7"/>
        <v>0.81037532280257174</v>
      </c>
      <c r="J173" s="29">
        <f t="shared" si="7"/>
        <v>0.89185259222407454</v>
      </c>
      <c r="K173" s="44"/>
      <c r="L173" s="5"/>
    </row>
    <row r="174" spans="1:12">
      <c r="A174" s="5"/>
      <c r="B174" s="46"/>
      <c r="C174" s="2" t="s">
        <v>3</v>
      </c>
      <c r="D174" s="2"/>
      <c r="E174" s="1"/>
      <c r="F174" s="7" t="str">
        <f t="shared" si="7"/>
        <v/>
      </c>
      <c r="G174" s="7" t="str">
        <f t="shared" si="7"/>
        <v/>
      </c>
      <c r="H174" s="7" t="str">
        <f t="shared" si="7"/>
        <v/>
      </c>
      <c r="I174" s="7">
        <f t="shared" si="7"/>
        <v>-5.0688172067445275E-3</v>
      </c>
      <c r="J174" s="7">
        <f t="shared" si="7"/>
        <v>-7.4429495304297608E-3</v>
      </c>
      <c r="K174" s="44"/>
      <c r="L174" s="5"/>
    </row>
    <row r="175" spans="1:12">
      <c r="A175" s="5"/>
      <c r="B175" s="46"/>
      <c r="C175" s="2" t="s">
        <v>2</v>
      </c>
      <c r="D175" s="2"/>
      <c r="E175" s="1"/>
      <c r="F175" s="29" t="str">
        <f t="shared" si="7"/>
        <v/>
      </c>
      <c r="G175" s="29" t="str">
        <f t="shared" si="7"/>
        <v/>
      </c>
      <c r="H175" s="29" t="str">
        <f t="shared" si="7"/>
        <v/>
      </c>
      <c r="I175" s="29">
        <f t="shared" si="7"/>
        <v>0.80530650559582717</v>
      </c>
      <c r="J175" s="29">
        <f t="shared" si="7"/>
        <v>0.88440964269364486</v>
      </c>
      <c r="K175" s="44"/>
      <c r="L175" s="5"/>
    </row>
    <row r="176" spans="1:12">
      <c r="A176" s="5"/>
      <c r="B176" s="46"/>
      <c r="C176" s="6" t="s">
        <v>1</v>
      </c>
      <c r="D176" s="6"/>
      <c r="E176" s="1"/>
      <c r="F176" s="22" t="str">
        <f t="shared" si="7"/>
        <v/>
      </c>
      <c r="G176" s="22" t="str">
        <f t="shared" si="7"/>
        <v/>
      </c>
      <c r="H176" s="22" t="str">
        <f t="shared" si="7"/>
        <v/>
      </c>
      <c r="I176" s="22">
        <f t="shared" si="7"/>
        <v>1</v>
      </c>
      <c r="J176" s="22">
        <f t="shared" si="7"/>
        <v>1</v>
      </c>
      <c r="K176" s="44"/>
      <c r="L176" s="5"/>
    </row>
    <row r="177" spans="1:12">
      <c r="A177" s="5"/>
      <c r="B177" s="46"/>
      <c r="C177" s="6"/>
      <c r="D177" s="6"/>
      <c r="E177" s="4"/>
      <c r="F177" s="4"/>
      <c r="G177" s="4"/>
      <c r="H177" s="4"/>
      <c r="I177" s="4"/>
      <c r="J177" s="4"/>
      <c r="K177" s="44"/>
      <c r="L177" s="5"/>
    </row>
    <row r="178" spans="1:12">
      <c r="A178" s="5"/>
      <c r="B178" s="46"/>
      <c r="C178" s="20" t="s">
        <v>0</v>
      </c>
      <c r="D178" s="6"/>
      <c r="E178" s="4"/>
      <c r="F178" s="4"/>
      <c r="G178" s="4"/>
      <c r="H178" s="4"/>
      <c r="I178" s="4"/>
      <c r="J178" s="4"/>
      <c r="K178" s="44"/>
      <c r="L178" s="5"/>
    </row>
    <row r="179" spans="1:12">
      <c r="A179" s="5"/>
      <c r="B179" s="45"/>
      <c r="C179" s="17"/>
      <c r="D179" s="17"/>
      <c r="E179" s="3"/>
      <c r="F179" s="3"/>
      <c r="G179" s="3"/>
      <c r="H179" s="3"/>
      <c r="I179" s="3"/>
      <c r="J179" s="3"/>
      <c r="K179" s="38"/>
      <c r="L179" s="5"/>
    </row>
    <row r="180" spans="1:1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0"/>
  <sheetViews>
    <sheetView workbookViewId="0"/>
  </sheetViews>
  <sheetFormatPr defaultRowHeight="14.4"/>
  <cols>
    <col min="1" max="2" width="2.6640625" customWidth="1"/>
    <col min="3" max="3" width="6.6640625" customWidth="1"/>
    <col min="4" max="4" width="50.6640625" customWidth="1"/>
    <col min="5" max="5" width="15.33203125" customWidth="1"/>
    <col min="6" max="11" width="13.6640625" customWidth="1"/>
    <col min="12" max="13" width="2.6640625" customWidth="1"/>
  </cols>
  <sheetData>
    <row r="1" spans="1:13">
      <c r="A1" s="61" t="str">
        <f>HYPERLINK("#Contents!B2", _xlfn.UNICHAR(231))</f>
        <v>ç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5"/>
      <c r="B2" s="39"/>
      <c r="C2" s="10"/>
      <c r="D2" s="10"/>
      <c r="E2" s="10"/>
      <c r="F2" s="10"/>
      <c r="G2" s="10"/>
      <c r="H2" s="10"/>
      <c r="I2" s="10"/>
      <c r="J2" s="10"/>
      <c r="K2" s="10"/>
      <c r="L2" s="40"/>
      <c r="M2" s="5"/>
    </row>
    <row r="3" spans="1:13" ht="18">
      <c r="A3" s="5"/>
      <c r="B3" s="46"/>
      <c r="C3" s="62" t="s">
        <v>289</v>
      </c>
      <c r="D3" s="19"/>
      <c r="E3" s="9"/>
      <c r="F3" s="9"/>
      <c r="G3" s="9"/>
      <c r="H3" s="9"/>
      <c r="I3" s="9"/>
      <c r="J3" s="30"/>
      <c r="K3" s="30" t="s">
        <v>187</v>
      </c>
      <c r="L3" s="44"/>
      <c r="M3" s="5"/>
    </row>
    <row r="4" spans="1:13">
      <c r="A4" s="5"/>
      <c r="B4" s="46"/>
      <c r="C4" s="56" t="s">
        <v>290</v>
      </c>
      <c r="D4" s="2"/>
      <c r="E4" s="2"/>
      <c r="F4" s="2"/>
      <c r="G4" s="2"/>
      <c r="H4" s="2"/>
      <c r="I4" s="2"/>
      <c r="J4" s="68"/>
      <c r="K4" s="68" t="s">
        <v>75</v>
      </c>
      <c r="L4" s="44"/>
      <c r="M4" s="5"/>
    </row>
    <row r="5" spans="1:13">
      <c r="A5" s="5"/>
      <c r="B5" s="46"/>
      <c r="C5" s="2"/>
      <c r="D5" s="2"/>
      <c r="E5" s="2"/>
      <c r="F5" s="2"/>
      <c r="G5" s="2"/>
      <c r="H5" s="2"/>
      <c r="I5" s="2"/>
      <c r="J5" s="2"/>
      <c r="K5" s="2"/>
      <c r="L5" s="44"/>
      <c r="M5" s="5"/>
    </row>
    <row r="6" spans="1:13">
      <c r="A6" s="5"/>
      <c r="B6" s="46"/>
      <c r="C6" s="2" t="s">
        <v>287</v>
      </c>
      <c r="D6" s="2"/>
      <c r="E6" s="47"/>
      <c r="F6" s="13"/>
      <c r="G6" s="13"/>
      <c r="H6" s="13">
        <v>2010</v>
      </c>
      <c r="I6" s="13">
        <v>2011</v>
      </c>
      <c r="J6" s="13">
        <v>2012</v>
      </c>
      <c r="K6" s="13" t="s">
        <v>189</v>
      </c>
      <c r="L6" s="44"/>
      <c r="M6" s="5"/>
    </row>
    <row r="7" spans="1:13">
      <c r="A7" s="5"/>
      <c r="B7" s="46"/>
      <c r="C7" s="52" t="s">
        <v>188</v>
      </c>
      <c r="D7" s="33"/>
      <c r="E7" s="60"/>
      <c r="F7" s="32"/>
      <c r="G7" s="32"/>
      <c r="H7" s="23">
        <v>40359</v>
      </c>
      <c r="I7" s="23">
        <v>40724</v>
      </c>
      <c r="J7" s="23">
        <v>41090</v>
      </c>
      <c r="K7" s="23">
        <v>40816</v>
      </c>
      <c r="L7" s="44"/>
      <c r="M7" s="5"/>
    </row>
    <row r="8" spans="1:13">
      <c r="A8" s="5"/>
      <c r="B8" s="46"/>
      <c r="C8" s="6"/>
      <c r="D8" s="6"/>
      <c r="E8" s="2"/>
      <c r="F8" s="2"/>
      <c r="G8" s="2"/>
      <c r="H8" s="2"/>
      <c r="I8" s="2"/>
      <c r="J8" s="2"/>
      <c r="K8" s="2"/>
      <c r="L8" s="44"/>
      <c r="M8" s="5"/>
    </row>
    <row r="9" spans="1:13">
      <c r="A9" s="5"/>
      <c r="B9" s="46"/>
      <c r="C9" s="6" t="s">
        <v>186</v>
      </c>
      <c r="D9" s="6"/>
      <c r="E9" s="2"/>
      <c r="F9" s="2"/>
      <c r="G9" s="2"/>
      <c r="H9" s="2"/>
      <c r="I9" s="2"/>
      <c r="J9" s="2"/>
      <c r="K9" s="2"/>
      <c r="L9" s="44"/>
      <c r="M9" s="5"/>
    </row>
    <row r="10" spans="1:13">
      <c r="A10" s="5"/>
      <c r="B10" s="46"/>
      <c r="C10" s="26" t="s">
        <v>185</v>
      </c>
      <c r="D10" s="2"/>
      <c r="E10" s="1"/>
      <c r="F10" s="14">
        <v>0</v>
      </c>
      <c r="G10" s="14">
        <v>0</v>
      </c>
      <c r="H10" s="14">
        <v>36996.226000000002</v>
      </c>
      <c r="I10" s="14">
        <v>-14412.365</v>
      </c>
      <c r="J10" s="14">
        <v>1264.835</v>
      </c>
      <c r="K10" s="14">
        <v>-13073.717000000001</v>
      </c>
      <c r="L10" s="44"/>
      <c r="M10" s="51"/>
    </row>
    <row r="11" spans="1:13">
      <c r="A11" s="5"/>
      <c r="B11" s="46"/>
      <c r="C11" s="26" t="s">
        <v>184</v>
      </c>
      <c r="D11" s="2"/>
      <c r="E11" s="1"/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44"/>
      <c r="M11" s="5"/>
    </row>
    <row r="12" spans="1:13">
      <c r="A12" s="5"/>
      <c r="B12" s="46"/>
      <c r="C12" s="26" t="s">
        <v>80</v>
      </c>
      <c r="D12" s="2"/>
      <c r="E12" s="1"/>
      <c r="F12" s="1">
        <v>0</v>
      </c>
      <c r="G12" s="1">
        <v>0</v>
      </c>
      <c r="H12" s="1">
        <v>969.51900000000001</v>
      </c>
      <c r="I12" s="1">
        <v>1239.3119999999999</v>
      </c>
      <c r="J12" s="1">
        <v>1367.827</v>
      </c>
      <c r="K12" s="1">
        <v>1309.461</v>
      </c>
      <c r="L12" s="44"/>
      <c r="M12" s="5"/>
    </row>
    <row r="13" spans="1:13">
      <c r="A13" s="5"/>
      <c r="B13" s="46"/>
      <c r="C13" s="26" t="s">
        <v>183</v>
      </c>
      <c r="D13" s="2"/>
      <c r="E13" s="1"/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44"/>
      <c r="M13" s="5"/>
    </row>
    <row r="14" spans="1:13">
      <c r="A14" s="5"/>
      <c r="B14" s="46"/>
      <c r="C14" s="26" t="s">
        <v>182</v>
      </c>
      <c r="D14" s="6"/>
      <c r="E14" s="1"/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44"/>
      <c r="M14" s="5"/>
    </row>
    <row r="15" spans="1:13">
      <c r="A15" s="5"/>
      <c r="B15" s="46"/>
      <c r="C15" s="26" t="s">
        <v>181</v>
      </c>
      <c r="D15" s="2"/>
      <c r="E15" s="1"/>
      <c r="F15" s="1">
        <v>0</v>
      </c>
      <c r="G15" s="1">
        <v>0</v>
      </c>
      <c r="H15" s="1">
        <v>1808.86</v>
      </c>
      <c r="I15" s="1">
        <v>1870.771</v>
      </c>
      <c r="J15" s="1">
        <v>1961.5609999999999</v>
      </c>
      <c r="K15" s="1">
        <v>17.59</v>
      </c>
      <c r="L15" s="44"/>
      <c r="M15" s="5"/>
    </row>
    <row r="16" spans="1:13">
      <c r="A16" s="5"/>
      <c r="B16" s="46"/>
      <c r="C16" s="26" t="s">
        <v>180</v>
      </c>
      <c r="D16" s="2"/>
      <c r="E16" s="1"/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44"/>
      <c r="M16" s="5"/>
    </row>
    <row r="17" spans="1:13">
      <c r="A17" s="5"/>
      <c r="B17" s="46"/>
      <c r="C17" s="26" t="s">
        <v>100</v>
      </c>
      <c r="D17" s="2"/>
      <c r="E17" s="1"/>
      <c r="F17" s="1">
        <v>0</v>
      </c>
      <c r="G17" s="1">
        <v>0</v>
      </c>
      <c r="H17" s="1">
        <v>-915.61099999999999</v>
      </c>
      <c r="I17" s="1">
        <v>-454.428</v>
      </c>
      <c r="J17" s="1">
        <v>0</v>
      </c>
      <c r="K17" s="1">
        <v>-413.77800000000002</v>
      </c>
      <c r="L17" s="44"/>
      <c r="M17" s="48"/>
    </row>
    <row r="18" spans="1:13">
      <c r="A18" s="5"/>
      <c r="B18" s="46"/>
      <c r="C18" s="26" t="s">
        <v>179</v>
      </c>
      <c r="D18" s="2"/>
      <c r="E18" s="1"/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44"/>
      <c r="M18" s="5"/>
    </row>
    <row r="19" spans="1:13">
      <c r="A19" s="5"/>
      <c r="B19" s="46"/>
      <c r="C19" s="26" t="s">
        <v>178</v>
      </c>
      <c r="D19" s="2"/>
      <c r="E19" s="1"/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44"/>
      <c r="M19" s="5"/>
    </row>
    <row r="20" spans="1:13">
      <c r="A20" s="5"/>
      <c r="B20" s="46"/>
      <c r="C20" s="26" t="s">
        <v>177</v>
      </c>
      <c r="D20" s="2"/>
      <c r="E20" s="1"/>
      <c r="F20" s="1">
        <v>0</v>
      </c>
      <c r="G20" s="1">
        <v>0</v>
      </c>
      <c r="H20" s="1">
        <v>600</v>
      </c>
      <c r="I20" s="1">
        <v>0</v>
      </c>
      <c r="J20" s="1">
        <v>0</v>
      </c>
      <c r="K20" s="1">
        <v>0</v>
      </c>
      <c r="L20" s="44"/>
      <c r="M20" s="5"/>
    </row>
    <row r="21" spans="1:13">
      <c r="A21" s="5"/>
      <c r="B21" s="46"/>
      <c r="C21" s="26" t="s">
        <v>176</v>
      </c>
      <c r="D21" s="2"/>
      <c r="E21" s="1"/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44"/>
      <c r="M21" s="5"/>
    </row>
    <row r="22" spans="1:13">
      <c r="A22" s="5"/>
      <c r="B22" s="46"/>
      <c r="C22" s="26" t="s">
        <v>175</v>
      </c>
      <c r="D22" s="2"/>
      <c r="E22" s="1"/>
      <c r="F22" s="1">
        <v>0</v>
      </c>
      <c r="G22" s="1">
        <v>0</v>
      </c>
      <c r="H22" s="1">
        <v>-81.242000000000004</v>
      </c>
      <c r="I22" s="1">
        <v>-20.007000000000001</v>
      </c>
      <c r="J22" s="1">
        <v>22.797000000000001</v>
      </c>
      <c r="K22" s="1">
        <v>-22.265000000000001</v>
      </c>
      <c r="L22" s="44"/>
      <c r="M22" s="5"/>
    </row>
    <row r="23" spans="1:13">
      <c r="A23" s="5"/>
      <c r="B23" s="46"/>
      <c r="C23" s="26" t="s">
        <v>79</v>
      </c>
      <c r="D23" s="6"/>
      <c r="E23" s="1"/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44"/>
      <c r="M23" s="5"/>
    </row>
    <row r="24" spans="1:13">
      <c r="A24" s="5"/>
      <c r="B24" s="46"/>
      <c r="C24" s="26" t="s">
        <v>174</v>
      </c>
      <c r="D24" s="2"/>
      <c r="E24" s="1"/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44"/>
      <c r="M24" s="5"/>
    </row>
    <row r="25" spans="1:13">
      <c r="A25" s="5"/>
      <c r="B25" s="46"/>
      <c r="C25" s="26" t="s">
        <v>90</v>
      </c>
      <c r="D25" s="6"/>
      <c r="E25" s="1"/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44"/>
      <c r="M25" s="5"/>
    </row>
    <row r="26" spans="1:13">
      <c r="A26" s="5"/>
      <c r="B26" s="46"/>
      <c r="C26" s="26" t="s">
        <v>173</v>
      </c>
      <c r="D26" s="2"/>
      <c r="E26" s="1"/>
      <c r="F26" s="1">
        <v>0</v>
      </c>
      <c r="G26" s="1">
        <v>0</v>
      </c>
      <c r="H26" s="1">
        <v>-45982.709000000003</v>
      </c>
      <c r="I26" s="1">
        <v>1687.8889999999999</v>
      </c>
      <c r="J26" s="1">
        <v>2059.9389999999999</v>
      </c>
      <c r="K26" s="1">
        <v>1637.83</v>
      </c>
      <c r="L26" s="44"/>
      <c r="M26" s="5"/>
    </row>
    <row r="27" spans="1:13">
      <c r="A27" s="5"/>
      <c r="B27" s="46"/>
      <c r="C27" s="26" t="s">
        <v>172</v>
      </c>
      <c r="D27" s="2"/>
      <c r="E27" s="1"/>
      <c r="F27" s="1">
        <v>0</v>
      </c>
      <c r="G27" s="1">
        <v>0</v>
      </c>
      <c r="H27" s="1">
        <v>354.68900000000002</v>
      </c>
      <c r="I27" s="1">
        <v>-288.399</v>
      </c>
      <c r="J27" s="1">
        <v>54.225000000000001</v>
      </c>
      <c r="K27" s="1">
        <v>-288.399</v>
      </c>
      <c r="L27" s="44"/>
      <c r="M27" s="5"/>
    </row>
    <row r="28" spans="1:13">
      <c r="A28" s="5"/>
      <c r="B28" s="46"/>
      <c r="C28" s="26" t="s">
        <v>171</v>
      </c>
      <c r="D28" s="2"/>
      <c r="E28" s="1"/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44"/>
      <c r="M28" s="5"/>
    </row>
    <row r="29" spans="1:13">
      <c r="A29" s="5"/>
      <c r="B29" s="46"/>
      <c r="C29" s="26" t="s">
        <v>170</v>
      </c>
      <c r="D29" s="6"/>
      <c r="E29" s="1"/>
      <c r="F29" s="1">
        <v>0</v>
      </c>
      <c r="G29" s="1">
        <v>0</v>
      </c>
      <c r="H29" s="1">
        <v>362.39400000000001</v>
      </c>
      <c r="I29" s="1">
        <v>-207.89</v>
      </c>
      <c r="J29" s="1">
        <v>585.32899999999995</v>
      </c>
      <c r="K29" s="1">
        <v>0</v>
      </c>
      <c r="L29" s="44"/>
      <c r="M29" s="5"/>
    </row>
    <row r="30" spans="1:13">
      <c r="A30" s="5"/>
      <c r="B30" s="46"/>
      <c r="C30" s="26" t="s">
        <v>169</v>
      </c>
      <c r="D30" s="2"/>
      <c r="E30" s="1"/>
      <c r="F30" s="1">
        <v>0</v>
      </c>
      <c r="G30" s="1">
        <v>0</v>
      </c>
      <c r="H30" s="1">
        <v>-901.78899999999999</v>
      </c>
      <c r="I30" s="1">
        <v>245.10499999999999</v>
      </c>
      <c r="J30" s="1">
        <v>-126.27200000000001</v>
      </c>
      <c r="K30" s="1">
        <v>245.10499999999999</v>
      </c>
      <c r="L30" s="44"/>
      <c r="M30" s="5"/>
    </row>
    <row r="31" spans="1:13">
      <c r="A31" s="5"/>
      <c r="B31" s="46"/>
      <c r="C31" s="26" t="s">
        <v>168</v>
      </c>
      <c r="D31" s="2"/>
      <c r="E31" s="1"/>
      <c r="F31" s="1">
        <v>0</v>
      </c>
      <c r="G31" s="1">
        <v>0</v>
      </c>
      <c r="H31" s="1">
        <v>-322.07</v>
      </c>
      <c r="I31" s="1">
        <v>410.27300000000002</v>
      </c>
      <c r="J31" s="1">
        <v>-501.71</v>
      </c>
      <c r="K31" s="1">
        <v>410.27300000000002</v>
      </c>
      <c r="L31" s="44"/>
      <c r="M31" s="5"/>
    </row>
    <row r="32" spans="1:13">
      <c r="A32" s="5"/>
      <c r="B32" s="46"/>
      <c r="C32" s="26" t="s">
        <v>167</v>
      </c>
      <c r="D32" s="2"/>
      <c r="E32" s="1"/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44"/>
      <c r="M32" s="5"/>
    </row>
    <row r="33" spans="1:13">
      <c r="A33" s="5"/>
      <c r="B33" s="46"/>
      <c r="C33" s="26" t="s">
        <v>166</v>
      </c>
      <c r="D33" s="2"/>
      <c r="E33" s="1"/>
      <c r="F33" s="1">
        <v>0</v>
      </c>
      <c r="G33" s="1">
        <v>0</v>
      </c>
      <c r="H33" s="1">
        <v>0</v>
      </c>
      <c r="I33" s="1">
        <v>0</v>
      </c>
      <c r="J33" s="1">
        <v>108.69199999999999</v>
      </c>
      <c r="K33" s="1">
        <v>0</v>
      </c>
      <c r="L33" s="44"/>
      <c r="M33" s="5"/>
    </row>
    <row r="34" spans="1:13">
      <c r="A34" s="5"/>
      <c r="B34" s="46"/>
      <c r="C34" s="26" t="s">
        <v>165</v>
      </c>
      <c r="D34" s="2"/>
      <c r="E34" s="1"/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44"/>
      <c r="M34" s="5"/>
    </row>
    <row r="35" spans="1:13">
      <c r="A35" s="5"/>
      <c r="B35" s="46"/>
      <c r="C35" s="26" t="s">
        <v>164</v>
      </c>
      <c r="D35" s="2"/>
      <c r="E35" s="1"/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44"/>
      <c r="M35" s="5"/>
    </row>
    <row r="36" spans="1:13">
      <c r="A36" s="5"/>
      <c r="B36" s="46"/>
      <c r="C36" s="26" t="s">
        <v>163</v>
      </c>
      <c r="D36" s="2"/>
      <c r="E36" s="1"/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44"/>
      <c r="M36" s="5"/>
    </row>
    <row r="37" spans="1:13">
      <c r="A37" s="5"/>
      <c r="B37" s="46"/>
      <c r="C37" s="26" t="s">
        <v>162</v>
      </c>
      <c r="D37" s="2"/>
      <c r="E37" s="1"/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44"/>
      <c r="M37" s="5"/>
    </row>
    <row r="38" spans="1:13">
      <c r="A38" s="5"/>
      <c r="B38" s="46"/>
      <c r="C38" s="26" t="s">
        <v>161</v>
      </c>
      <c r="D38" s="2"/>
      <c r="E38" s="1"/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44"/>
      <c r="M38" s="5"/>
    </row>
    <row r="39" spans="1:13">
      <c r="A39" s="5"/>
      <c r="B39" s="46"/>
      <c r="C39" s="26" t="s">
        <v>160</v>
      </c>
      <c r="D39" s="2"/>
      <c r="E39" s="1"/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44"/>
      <c r="M39" s="5"/>
    </row>
    <row r="40" spans="1:13">
      <c r="A40" s="5"/>
      <c r="B40" s="46"/>
      <c r="C40" s="26" t="s">
        <v>159</v>
      </c>
      <c r="D40" s="2"/>
      <c r="E40" s="1"/>
      <c r="F40" s="3">
        <v>0</v>
      </c>
      <c r="G40" s="3">
        <v>0</v>
      </c>
      <c r="H40" s="3">
        <v>43.033000000000001</v>
      </c>
      <c r="I40" s="3">
        <v>-593.39700000000005</v>
      </c>
      <c r="J40" s="3">
        <v>657.99</v>
      </c>
      <c r="K40" s="3">
        <v>-956.89800000000002</v>
      </c>
      <c r="L40" s="44"/>
      <c r="M40" s="5"/>
    </row>
    <row r="41" spans="1:13">
      <c r="A41" s="5"/>
      <c r="B41" s="46"/>
      <c r="C41" s="26" t="s">
        <v>158</v>
      </c>
      <c r="D41" s="6"/>
      <c r="E41" s="1"/>
      <c r="F41" s="1">
        <v>0</v>
      </c>
      <c r="G41" s="1">
        <v>0</v>
      </c>
      <c r="H41" s="1">
        <v>-7068.7</v>
      </c>
      <c r="I41" s="1">
        <v>-12186.017</v>
      </c>
      <c r="J41" s="1">
        <v>4908.3230000000003</v>
      </c>
      <c r="K41" s="1">
        <v>-11134.798000000001</v>
      </c>
      <c r="L41" s="44"/>
      <c r="M41" s="5"/>
    </row>
    <row r="42" spans="1:13">
      <c r="A42" s="5"/>
      <c r="B42" s="46"/>
      <c r="C42" s="26" t="s">
        <v>157</v>
      </c>
      <c r="D42" s="2"/>
      <c r="E42" s="1"/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44"/>
      <c r="M42" s="5"/>
    </row>
    <row r="43" spans="1:13">
      <c r="A43" s="5"/>
      <c r="B43" s="46"/>
      <c r="C43" s="43" t="s">
        <v>156</v>
      </c>
      <c r="D43" s="74"/>
      <c r="E43" s="1"/>
      <c r="F43" s="4">
        <v>0</v>
      </c>
      <c r="G43" s="4">
        <v>0</v>
      </c>
      <c r="H43" s="4">
        <v>-7068.7</v>
      </c>
      <c r="I43" s="4">
        <v>-12186.017</v>
      </c>
      <c r="J43" s="4">
        <v>4908.3230000000003</v>
      </c>
      <c r="K43" s="4">
        <v>-11134.798000000001</v>
      </c>
      <c r="L43" s="44"/>
      <c r="M43" s="5"/>
    </row>
    <row r="44" spans="1:13">
      <c r="A44" s="5"/>
      <c r="B44" s="46"/>
      <c r="C44" s="26"/>
      <c r="D44" s="20"/>
      <c r="E44" s="1"/>
      <c r="F44" s="1"/>
      <c r="G44" s="1"/>
      <c r="H44" s="1"/>
      <c r="I44" s="1"/>
      <c r="J44" s="1"/>
      <c r="K44" s="1"/>
      <c r="L44" s="44"/>
      <c r="M44" s="5"/>
    </row>
    <row r="45" spans="1:13">
      <c r="A45" s="5"/>
      <c r="B45" s="46"/>
      <c r="C45" s="43" t="s">
        <v>155</v>
      </c>
      <c r="D45" s="20"/>
      <c r="E45" s="1"/>
      <c r="F45" s="1"/>
      <c r="G45" s="1"/>
      <c r="H45" s="1"/>
      <c r="I45" s="1"/>
      <c r="J45" s="1"/>
      <c r="K45" s="1"/>
      <c r="L45" s="44"/>
      <c r="M45" s="5"/>
    </row>
    <row r="46" spans="1:13">
      <c r="A46" s="5"/>
      <c r="B46" s="46"/>
      <c r="C46" s="26" t="s">
        <v>154</v>
      </c>
      <c r="D46" s="2"/>
      <c r="E46" s="1"/>
      <c r="F46" s="1">
        <v>0</v>
      </c>
      <c r="G46" s="1">
        <v>0</v>
      </c>
      <c r="H46" s="1">
        <v>-684.46400000000006</v>
      </c>
      <c r="I46" s="1">
        <v>-605.98800000000006</v>
      </c>
      <c r="J46" s="1">
        <v>-568.13300000000004</v>
      </c>
      <c r="K46" s="1">
        <v>-486.96499999999997</v>
      </c>
      <c r="L46" s="44"/>
      <c r="M46" s="5"/>
    </row>
    <row r="47" spans="1:13">
      <c r="A47" s="5"/>
      <c r="B47" s="46"/>
      <c r="C47" s="26" t="s">
        <v>153</v>
      </c>
      <c r="D47" s="2"/>
      <c r="E47" s="1"/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44"/>
      <c r="M47" s="5"/>
    </row>
    <row r="48" spans="1:13">
      <c r="A48" s="5"/>
      <c r="B48" s="46"/>
      <c r="C48" s="26" t="s">
        <v>152</v>
      </c>
      <c r="D48" s="2"/>
      <c r="E48" s="1"/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44"/>
      <c r="M48" s="5"/>
    </row>
    <row r="49" spans="1:13">
      <c r="A49" s="5"/>
      <c r="B49" s="46"/>
      <c r="C49" s="26" t="s">
        <v>151</v>
      </c>
      <c r="D49" s="6"/>
      <c r="E49" s="1"/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44"/>
      <c r="M49" s="5"/>
    </row>
    <row r="50" spans="1:13">
      <c r="A50" s="5"/>
      <c r="B50" s="46"/>
      <c r="C50" s="26" t="s">
        <v>150</v>
      </c>
      <c r="D50" s="2"/>
      <c r="E50" s="1"/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44"/>
      <c r="M50" s="5"/>
    </row>
    <row r="51" spans="1:13">
      <c r="A51" s="5"/>
      <c r="B51" s="46"/>
      <c r="C51" s="26" t="s">
        <v>149</v>
      </c>
      <c r="D51" s="2"/>
      <c r="E51" s="1"/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44"/>
      <c r="M51" s="5"/>
    </row>
    <row r="52" spans="1:13">
      <c r="A52" s="5"/>
      <c r="B52" s="46"/>
      <c r="C52" s="26" t="s">
        <v>148</v>
      </c>
      <c r="D52" s="6"/>
      <c r="E52" s="1"/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44"/>
      <c r="M52" s="5"/>
    </row>
    <row r="53" spans="1:13">
      <c r="A53" s="5"/>
      <c r="B53" s="46"/>
      <c r="C53" s="26" t="s">
        <v>147</v>
      </c>
      <c r="D53" s="6"/>
      <c r="E53" s="1"/>
      <c r="F53" s="1">
        <v>0</v>
      </c>
      <c r="G53" s="1">
        <v>0</v>
      </c>
      <c r="H53" s="1">
        <v>9870</v>
      </c>
      <c r="I53" s="1">
        <v>9545</v>
      </c>
      <c r="J53" s="1">
        <v>0</v>
      </c>
      <c r="K53" s="1">
        <v>8588</v>
      </c>
      <c r="L53" s="44"/>
      <c r="M53" s="5"/>
    </row>
    <row r="54" spans="1:13">
      <c r="A54" s="5"/>
      <c r="B54" s="46"/>
      <c r="C54" s="26" t="s">
        <v>146</v>
      </c>
      <c r="D54" s="2"/>
      <c r="E54" s="1"/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44"/>
      <c r="M54" s="5"/>
    </row>
    <row r="55" spans="1:13">
      <c r="A55" s="5"/>
      <c r="B55" s="46"/>
      <c r="C55" s="26" t="s">
        <v>145</v>
      </c>
      <c r="D55" s="2"/>
      <c r="E55" s="1"/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44"/>
      <c r="M55" s="5"/>
    </row>
    <row r="56" spans="1:13">
      <c r="A56" s="5"/>
      <c r="B56" s="46"/>
      <c r="C56" s="26" t="s">
        <v>144</v>
      </c>
      <c r="D56" s="6"/>
      <c r="E56" s="1"/>
      <c r="F56" s="3">
        <v>0</v>
      </c>
      <c r="G56" s="3">
        <v>0</v>
      </c>
      <c r="H56" s="3">
        <v>0</v>
      </c>
      <c r="I56" s="3">
        <v>279.01</v>
      </c>
      <c r="J56" s="3">
        <v>0</v>
      </c>
      <c r="K56" s="3">
        <v>179.01</v>
      </c>
      <c r="L56" s="44"/>
      <c r="M56" s="5"/>
    </row>
    <row r="57" spans="1:13">
      <c r="A57" s="5"/>
      <c r="B57" s="46"/>
      <c r="C57" s="26" t="s">
        <v>143</v>
      </c>
      <c r="D57" s="2"/>
      <c r="E57" s="1"/>
      <c r="F57" s="1">
        <v>0</v>
      </c>
      <c r="G57" s="1">
        <v>0</v>
      </c>
      <c r="H57" s="1">
        <v>9185.5360000000001</v>
      </c>
      <c r="I57" s="1">
        <v>9218.0220000000008</v>
      </c>
      <c r="J57" s="1">
        <v>-568.13300000000004</v>
      </c>
      <c r="K57" s="1">
        <v>8280.0450000000001</v>
      </c>
      <c r="L57" s="44"/>
      <c r="M57" s="5"/>
    </row>
    <row r="58" spans="1:13">
      <c r="A58" s="5"/>
      <c r="B58" s="46"/>
      <c r="C58" s="26" t="s">
        <v>142</v>
      </c>
      <c r="D58" s="2"/>
      <c r="E58" s="1"/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44"/>
      <c r="M58" s="5"/>
    </row>
    <row r="59" spans="1:13">
      <c r="A59" s="5"/>
      <c r="B59" s="46"/>
      <c r="C59" s="43" t="s">
        <v>141</v>
      </c>
      <c r="D59" s="6"/>
      <c r="E59" s="1"/>
      <c r="F59" s="4">
        <v>0</v>
      </c>
      <c r="G59" s="4">
        <v>0</v>
      </c>
      <c r="H59" s="4">
        <v>9185.5360000000001</v>
      </c>
      <c r="I59" s="4">
        <v>9218.0220000000008</v>
      </c>
      <c r="J59" s="4">
        <v>-568.13300000000004</v>
      </c>
      <c r="K59" s="4">
        <v>8280.0450000000001</v>
      </c>
      <c r="L59" s="44"/>
      <c r="M59" s="5"/>
    </row>
    <row r="60" spans="1:13">
      <c r="A60" s="5"/>
      <c r="B60" s="46"/>
      <c r="C60" s="26"/>
      <c r="D60" s="2"/>
      <c r="E60" s="11"/>
      <c r="F60" s="1"/>
      <c r="G60" s="1"/>
      <c r="H60" s="1"/>
      <c r="I60" s="1"/>
      <c r="J60" s="1"/>
      <c r="K60" s="1"/>
      <c r="L60" s="44"/>
      <c r="M60" s="5"/>
    </row>
    <row r="61" spans="1:13">
      <c r="A61" s="5"/>
      <c r="B61" s="46"/>
      <c r="C61" s="43" t="s">
        <v>140</v>
      </c>
      <c r="D61" s="2"/>
      <c r="E61" s="11"/>
      <c r="F61" s="1"/>
      <c r="G61" s="1"/>
      <c r="H61" s="1"/>
      <c r="I61" s="1"/>
      <c r="J61" s="1"/>
      <c r="K61" s="1"/>
      <c r="L61" s="44"/>
      <c r="M61" s="5"/>
    </row>
    <row r="62" spans="1:13">
      <c r="A62" s="5"/>
      <c r="B62" s="46"/>
      <c r="C62" s="26" t="s">
        <v>139</v>
      </c>
      <c r="D62" s="2"/>
      <c r="E62" s="1"/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44"/>
      <c r="M62" s="5"/>
    </row>
    <row r="63" spans="1:13">
      <c r="A63" s="5"/>
      <c r="B63" s="46"/>
      <c r="C63" s="26" t="s">
        <v>138</v>
      </c>
      <c r="D63" s="2"/>
      <c r="E63" s="1"/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44"/>
      <c r="M63" s="5"/>
    </row>
    <row r="64" spans="1:13">
      <c r="A64" s="5"/>
      <c r="B64" s="46"/>
      <c r="C64" s="26" t="s">
        <v>137</v>
      </c>
      <c r="D64" s="2"/>
      <c r="E64" s="1"/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44"/>
      <c r="M64" s="5"/>
    </row>
    <row r="65" spans="1:13">
      <c r="A65" s="5"/>
      <c r="B65" s="46"/>
      <c r="C65" s="26" t="s">
        <v>136</v>
      </c>
      <c r="D65" s="2"/>
      <c r="E65" s="1"/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44"/>
      <c r="M65" s="5"/>
    </row>
    <row r="66" spans="1:13">
      <c r="A66" s="5"/>
      <c r="B66" s="46"/>
      <c r="C66" s="26" t="s">
        <v>135</v>
      </c>
      <c r="D66" s="2"/>
      <c r="E66" s="1"/>
      <c r="F66" s="1">
        <v>0</v>
      </c>
      <c r="G66" s="1">
        <v>0</v>
      </c>
      <c r="H66" s="1">
        <v>0</v>
      </c>
      <c r="I66" s="1">
        <v>0</v>
      </c>
      <c r="J66" s="1">
        <v>1582</v>
      </c>
      <c r="K66" s="1">
        <v>0</v>
      </c>
      <c r="L66" s="44"/>
      <c r="M66" s="5"/>
    </row>
    <row r="67" spans="1:13">
      <c r="A67" s="5"/>
      <c r="B67" s="46"/>
      <c r="C67" s="26" t="s">
        <v>134</v>
      </c>
      <c r="D67" s="2"/>
      <c r="E67" s="1"/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44"/>
      <c r="M67" s="5"/>
    </row>
    <row r="68" spans="1:13">
      <c r="A68" s="5"/>
      <c r="B68" s="46"/>
      <c r="C68" s="26" t="s">
        <v>133</v>
      </c>
      <c r="D68" s="2"/>
      <c r="E68" s="1"/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44"/>
      <c r="M68" s="5"/>
    </row>
    <row r="69" spans="1:13">
      <c r="A69" s="5"/>
      <c r="B69" s="46"/>
      <c r="C69" s="26" t="s">
        <v>132</v>
      </c>
      <c r="D69" s="2"/>
      <c r="E69" s="1"/>
      <c r="F69" s="1">
        <v>0</v>
      </c>
      <c r="G69" s="1">
        <v>0</v>
      </c>
      <c r="H69" s="1">
        <v>25.616</v>
      </c>
      <c r="I69" s="1">
        <v>147.40100000000001</v>
      </c>
      <c r="J69" s="1">
        <v>171.815</v>
      </c>
      <c r="K69" s="1">
        <v>120.235</v>
      </c>
      <c r="L69" s="44"/>
      <c r="M69" s="5"/>
    </row>
    <row r="70" spans="1:13">
      <c r="A70" s="5"/>
      <c r="B70" s="46"/>
      <c r="C70" s="26" t="s">
        <v>131</v>
      </c>
      <c r="D70" s="6"/>
      <c r="E70" s="1"/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44"/>
      <c r="M70" s="5"/>
    </row>
    <row r="71" spans="1:13">
      <c r="A71" s="5"/>
      <c r="B71" s="46"/>
      <c r="C71" s="26" t="s">
        <v>130</v>
      </c>
      <c r="D71" s="6"/>
      <c r="E71" s="1"/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44"/>
      <c r="M71" s="5"/>
    </row>
    <row r="72" spans="1:13">
      <c r="A72" s="5"/>
      <c r="B72" s="46"/>
      <c r="C72" s="26" t="s">
        <v>129</v>
      </c>
      <c r="D72" s="6"/>
      <c r="E72" s="1"/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44"/>
      <c r="M72" s="5"/>
    </row>
    <row r="73" spans="1:13">
      <c r="A73" s="5"/>
      <c r="B73" s="46"/>
      <c r="C73" s="26" t="s">
        <v>128</v>
      </c>
      <c r="D73" s="6"/>
      <c r="E73" s="1"/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44"/>
      <c r="M73" s="5"/>
    </row>
    <row r="74" spans="1:13">
      <c r="A74" s="5"/>
      <c r="B74" s="46"/>
      <c r="C74" s="26" t="s">
        <v>127</v>
      </c>
      <c r="D74" s="2"/>
      <c r="E74" s="1"/>
      <c r="F74" s="3">
        <v>0</v>
      </c>
      <c r="G74" s="3">
        <v>0</v>
      </c>
      <c r="H74" s="3">
        <v>0</v>
      </c>
      <c r="I74" s="3">
        <v>0</v>
      </c>
      <c r="J74" s="3">
        <v>-98.378</v>
      </c>
      <c r="K74" s="3">
        <v>0</v>
      </c>
      <c r="L74" s="44"/>
      <c r="M74" s="5"/>
    </row>
    <row r="75" spans="1:13">
      <c r="A75" s="5"/>
      <c r="B75" s="46"/>
      <c r="C75" s="26" t="s">
        <v>126</v>
      </c>
      <c r="D75" s="2"/>
      <c r="E75" s="1"/>
      <c r="F75" s="1">
        <v>0</v>
      </c>
      <c r="G75" s="1">
        <v>0</v>
      </c>
      <c r="H75" s="1">
        <v>25.616</v>
      </c>
      <c r="I75" s="1">
        <v>147.40100000000001</v>
      </c>
      <c r="J75" s="1">
        <v>1655.4369999999999</v>
      </c>
      <c r="K75" s="1">
        <v>120.235</v>
      </c>
      <c r="L75" s="44"/>
      <c r="M75" s="5"/>
    </row>
    <row r="76" spans="1:13">
      <c r="A76" s="5"/>
      <c r="B76" s="46"/>
      <c r="C76" s="26" t="s">
        <v>125</v>
      </c>
      <c r="D76" s="2"/>
      <c r="E76" s="1"/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4"/>
      <c r="M76" s="5"/>
    </row>
    <row r="77" spans="1:13">
      <c r="A77" s="5"/>
      <c r="B77" s="46"/>
      <c r="C77" s="43" t="s">
        <v>124</v>
      </c>
      <c r="D77" s="6"/>
      <c r="E77" s="1"/>
      <c r="F77" s="4">
        <v>0</v>
      </c>
      <c r="G77" s="4">
        <v>0</v>
      </c>
      <c r="H77" s="4">
        <v>25.616</v>
      </c>
      <c r="I77" s="4">
        <v>147.40100000000001</v>
      </c>
      <c r="J77" s="4">
        <v>1655.4369999999999</v>
      </c>
      <c r="K77" s="4">
        <v>120.235</v>
      </c>
      <c r="L77" s="44"/>
      <c r="M77" s="5"/>
    </row>
    <row r="78" spans="1:13">
      <c r="A78" s="5"/>
      <c r="B78" s="46"/>
      <c r="C78" s="26"/>
      <c r="D78" s="2"/>
      <c r="E78" s="1"/>
      <c r="F78" s="1"/>
      <c r="G78" s="1"/>
      <c r="H78" s="1"/>
      <c r="I78" s="1"/>
      <c r="J78" s="1"/>
      <c r="K78" s="1"/>
      <c r="L78" s="44"/>
      <c r="M78" s="5"/>
    </row>
    <row r="79" spans="1:13">
      <c r="A79" s="5"/>
      <c r="B79" s="46"/>
      <c r="C79" s="26" t="s">
        <v>123</v>
      </c>
      <c r="D79" s="2"/>
      <c r="E79" s="1"/>
      <c r="F79" s="1">
        <v>0</v>
      </c>
      <c r="G79" s="1">
        <v>0</v>
      </c>
      <c r="H79" s="1">
        <v>0</v>
      </c>
      <c r="I79" s="1">
        <v>384.97399999999999</v>
      </c>
      <c r="J79" s="1">
        <v>-255.14099999999999</v>
      </c>
      <c r="K79" s="1">
        <v>206.48599999999999</v>
      </c>
      <c r="L79" s="44"/>
      <c r="M79" s="5"/>
    </row>
    <row r="80" spans="1:13">
      <c r="A80" s="5"/>
      <c r="B80" s="46"/>
      <c r="C80" s="26" t="s">
        <v>122</v>
      </c>
      <c r="D80" s="2"/>
      <c r="E80" s="1"/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44"/>
      <c r="M80" s="5"/>
    </row>
    <row r="81" spans="1:13">
      <c r="A81" s="5"/>
      <c r="B81" s="46"/>
      <c r="C81" s="43" t="s">
        <v>121</v>
      </c>
      <c r="D81" s="6"/>
      <c r="E81" s="1"/>
      <c r="F81" s="16">
        <v>0</v>
      </c>
      <c r="G81" s="16">
        <v>0</v>
      </c>
      <c r="H81" s="16">
        <v>2142.4520000000002</v>
      </c>
      <c r="I81" s="16">
        <v>-2435.62</v>
      </c>
      <c r="J81" s="16">
        <v>5740.4859999999999</v>
      </c>
      <c r="K81" s="16">
        <v>-2528.0320000000002</v>
      </c>
      <c r="L81" s="44"/>
      <c r="M81" s="5"/>
    </row>
    <row r="82" spans="1:13">
      <c r="A82" s="5"/>
      <c r="B82" s="46"/>
      <c r="C82" s="26"/>
      <c r="D82" s="2"/>
      <c r="E82" s="1"/>
      <c r="F82" s="1"/>
      <c r="G82" s="1"/>
      <c r="H82" s="1"/>
      <c r="I82" s="1"/>
      <c r="J82" s="1"/>
      <c r="K82" s="1"/>
      <c r="L82" s="44"/>
      <c r="M82" s="5"/>
    </row>
    <row r="83" spans="1:13">
      <c r="A83" s="5"/>
      <c r="B83" s="46"/>
      <c r="C83" s="43" t="s">
        <v>120</v>
      </c>
      <c r="D83" s="2"/>
      <c r="E83" s="1"/>
      <c r="F83" s="1"/>
      <c r="G83" s="1"/>
      <c r="H83" s="1"/>
      <c r="I83" s="1"/>
      <c r="J83" s="1"/>
      <c r="K83" s="1"/>
      <c r="L83" s="44"/>
      <c r="M83" s="5"/>
    </row>
    <row r="84" spans="1:13">
      <c r="A84" s="5"/>
      <c r="B84" s="46"/>
      <c r="C84" s="26" t="s">
        <v>119</v>
      </c>
      <c r="D84" s="2"/>
      <c r="E84" s="1"/>
      <c r="F84" s="1">
        <v>0</v>
      </c>
      <c r="G84" s="1">
        <v>0</v>
      </c>
      <c r="H84" s="1">
        <v>658.60900000000004</v>
      </c>
      <c r="I84" s="1">
        <v>441.53100000000001</v>
      </c>
      <c r="J84" s="1">
        <v>23.143999999999998</v>
      </c>
      <c r="K84" s="1">
        <v>441.53100000000001</v>
      </c>
      <c r="L84" s="44"/>
      <c r="M84" s="5"/>
    </row>
    <row r="85" spans="1:13">
      <c r="A85" s="5"/>
      <c r="B85" s="46"/>
      <c r="C85" s="26" t="s">
        <v>118</v>
      </c>
      <c r="D85" s="2"/>
      <c r="E85" s="1"/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44"/>
      <c r="M85" s="5"/>
    </row>
    <row r="86" spans="1:13">
      <c r="A86" s="5"/>
      <c r="B86" s="46"/>
      <c r="C86" s="26" t="s">
        <v>117</v>
      </c>
      <c r="D86" s="2"/>
      <c r="E86" s="1"/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44"/>
      <c r="M86" s="5"/>
    </row>
    <row r="87" spans="1:13">
      <c r="A87" s="5"/>
      <c r="B87" s="46"/>
      <c r="C87" s="26"/>
      <c r="D87" s="2"/>
      <c r="E87" s="1"/>
      <c r="F87" s="1"/>
      <c r="G87" s="1"/>
      <c r="H87" s="1"/>
      <c r="I87" s="1"/>
      <c r="J87" s="1"/>
      <c r="K87" s="1"/>
      <c r="L87" s="44"/>
      <c r="M87" s="5"/>
    </row>
    <row r="88" spans="1:13">
      <c r="A88" s="5"/>
      <c r="B88" s="46"/>
      <c r="C88" s="20" t="s">
        <v>74</v>
      </c>
      <c r="D88" s="20"/>
      <c r="E88" s="76"/>
      <c r="F88" s="31"/>
      <c r="G88" s="31"/>
      <c r="H88" s="24">
        <v>41144</v>
      </c>
      <c r="I88" s="24">
        <v>41717</v>
      </c>
      <c r="J88" s="24">
        <v>41876</v>
      </c>
      <c r="K88" s="24">
        <v>41221</v>
      </c>
      <c r="L88" s="44"/>
      <c r="M88" s="5"/>
    </row>
    <row r="89" spans="1:13">
      <c r="A89" s="5"/>
      <c r="B89" s="46"/>
      <c r="C89" s="20" t="s">
        <v>0</v>
      </c>
      <c r="D89" s="2"/>
      <c r="E89" s="1"/>
      <c r="F89" s="1"/>
      <c r="G89" s="1"/>
      <c r="H89" s="1"/>
      <c r="I89" s="1"/>
      <c r="J89" s="1"/>
      <c r="K89" s="1"/>
      <c r="L89" s="44"/>
      <c r="M89" s="5"/>
    </row>
    <row r="90" spans="1:13">
      <c r="A90" s="5"/>
      <c r="B90" s="45"/>
      <c r="C90" s="17"/>
      <c r="D90" s="17"/>
      <c r="E90" s="3"/>
      <c r="F90" s="3"/>
      <c r="G90" s="3"/>
      <c r="H90" s="3"/>
      <c r="I90" s="3"/>
      <c r="J90" s="3"/>
      <c r="K90" s="3"/>
      <c r="L90" s="38"/>
      <c r="M90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83"/>
  <sheetViews>
    <sheetView workbookViewId="0"/>
  </sheetViews>
  <sheetFormatPr defaultRowHeight="14.4"/>
  <cols>
    <col min="1" max="2" width="2.6640625" customWidth="1"/>
    <col min="3" max="3" width="6.6640625" customWidth="1"/>
    <col min="4" max="4" width="50.6640625" customWidth="1"/>
    <col min="5" max="10" width="15.6640625" customWidth="1"/>
    <col min="11" max="11" width="2.6640625" customWidth="1"/>
    <col min="12" max="12" width="15.6640625" customWidth="1"/>
    <col min="13" max="13" width="2.6640625" customWidth="1"/>
    <col min="14" max="15" width="13.6640625" customWidth="1"/>
    <col min="16" max="16" width="2.6640625" customWidth="1"/>
    <col min="17" max="17" width="12.5546875" customWidth="1"/>
  </cols>
  <sheetData>
    <row r="1" spans="1:17">
      <c r="A1" s="61" t="str">
        <f>HYPERLINK("#Contents!B2", _xlfn.UNICHAR(231))</f>
        <v>ç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5"/>
      <c r="B2" s="3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40"/>
      <c r="Q2" s="5"/>
    </row>
    <row r="3" spans="1:17" ht="18">
      <c r="A3" s="5"/>
      <c r="B3" s="46"/>
      <c r="C3" s="62" t="s">
        <v>289</v>
      </c>
      <c r="D3" s="19"/>
      <c r="E3" s="19"/>
      <c r="F3" s="9"/>
      <c r="G3" s="9"/>
      <c r="H3" s="9"/>
      <c r="I3" s="9"/>
      <c r="J3" s="9"/>
      <c r="K3" s="9"/>
      <c r="L3" s="9"/>
      <c r="M3" s="9"/>
      <c r="N3" s="9"/>
      <c r="O3" s="30" t="s">
        <v>190</v>
      </c>
      <c r="P3" s="44"/>
      <c r="Q3" s="5"/>
    </row>
    <row r="4" spans="1:17">
      <c r="A4" s="5"/>
      <c r="B4" s="46"/>
      <c r="C4" s="56" t="s">
        <v>290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6" t="s">
        <v>75</v>
      </c>
      <c r="P4" s="44"/>
      <c r="Q4" s="5"/>
    </row>
    <row r="5" spans="1:17">
      <c r="A5" s="5"/>
      <c r="B5" s="46"/>
      <c r="C5" s="65"/>
      <c r="D5" s="65"/>
      <c r="E5" s="49"/>
      <c r="F5" s="2"/>
      <c r="G5" s="2"/>
      <c r="H5" s="2"/>
      <c r="I5" s="2"/>
      <c r="J5" s="2"/>
      <c r="K5" s="2"/>
      <c r="L5" s="31" t="s">
        <v>191</v>
      </c>
      <c r="M5" s="2"/>
      <c r="N5" s="2"/>
      <c r="O5" s="2"/>
      <c r="P5" s="44"/>
      <c r="Q5" s="5"/>
    </row>
    <row r="6" spans="1:17">
      <c r="A6" s="5"/>
      <c r="B6" s="46"/>
      <c r="C6" s="2" t="str">
        <f>$C$85</f>
        <v>In $ Thousands, except per share(USD)</v>
      </c>
      <c r="D6" s="2"/>
      <c r="E6" s="2"/>
      <c r="F6" s="99" t="s">
        <v>192</v>
      </c>
      <c r="G6" s="99"/>
      <c r="H6" s="99"/>
      <c r="I6" s="99"/>
      <c r="J6" s="99"/>
      <c r="K6" s="47"/>
      <c r="L6" s="13" t="s">
        <v>193</v>
      </c>
      <c r="M6" s="71"/>
      <c r="N6" s="99" t="s">
        <v>194</v>
      </c>
      <c r="O6" s="99"/>
      <c r="P6" s="44"/>
      <c r="Q6" s="5"/>
    </row>
    <row r="7" spans="1:17">
      <c r="A7" s="5"/>
      <c r="B7" s="46"/>
      <c r="C7" s="33" t="s">
        <v>188</v>
      </c>
      <c r="D7" s="33"/>
      <c r="E7" s="33"/>
      <c r="F7" s="21">
        <f t="shared" ref="F7:J7" si="0">F86</f>
        <v>0</v>
      </c>
      <c r="G7" s="21">
        <f t="shared" si="0"/>
        <v>0</v>
      </c>
      <c r="H7" s="21">
        <f t="shared" si="0"/>
        <v>40359</v>
      </c>
      <c r="I7" s="21">
        <f t="shared" si="0"/>
        <v>40724</v>
      </c>
      <c r="J7" s="21">
        <f t="shared" si="0"/>
        <v>41090</v>
      </c>
      <c r="K7" s="32"/>
      <c r="L7" s="21">
        <f>L86</f>
        <v>41182</v>
      </c>
      <c r="M7" s="32"/>
      <c r="N7" s="21">
        <f t="shared" ref="N7:O7" si="1">N86</f>
        <v>41182</v>
      </c>
      <c r="O7" s="21">
        <f t="shared" si="1"/>
        <v>40816</v>
      </c>
      <c r="P7" s="44"/>
      <c r="Q7" s="5"/>
    </row>
    <row r="8" spans="1:17">
      <c r="A8" s="5"/>
      <c r="B8" s="4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4"/>
      <c r="Q8" s="5"/>
    </row>
    <row r="9" spans="1:17">
      <c r="A9" s="5"/>
      <c r="B9" s="46"/>
      <c r="C9" s="6" t="s">
        <v>195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4"/>
      <c r="Q9" s="5"/>
    </row>
    <row r="10" spans="1:17">
      <c r="A10" s="5"/>
      <c r="B10" s="46"/>
      <c r="C10" s="2" t="s">
        <v>196</v>
      </c>
      <c r="D10" s="2"/>
      <c r="E10" s="1"/>
      <c r="F10" s="7" t="e">
        <f t="shared" ref="F10:J10" si="2">F95/F91</f>
        <v>#DIV/0!</v>
      </c>
      <c r="G10" s="7" t="e">
        <f t="shared" si="2"/>
        <v>#DIV/0!</v>
      </c>
      <c r="H10" s="7">
        <f t="shared" si="2"/>
        <v>0.98424065960437257</v>
      </c>
      <c r="I10" s="7">
        <f t="shared" si="2"/>
        <v>0.97149103649422264</v>
      </c>
      <c r="J10" s="7">
        <f t="shared" si="2"/>
        <v>0.9869543209842222</v>
      </c>
      <c r="K10" s="2"/>
      <c r="L10" s="7">
        <f>L95/L91</f>
        <v>0.98689971636849338</v>
      </c>
      <c r="M10" s="2"/>
      <c r="N10" s="7">
        <f t="shared" ref="N10:O10" si="3">N95/N91</f>
        <v>0.90828481155924667</v>
      </c>
      <c r="O10" s="7">
        <f t="shared" si="3"/>
        <v>0.91624980124998467</v>
      </c>
      <c r="P10" s="44"/>
      <c r="Q10" s="5"/>
    </row>
    <row r="11" spans="1:17">
      <c r="A11" s="5"/>
      <c r="B11" s="46"/>
      <c r="C11" s="2" t="s">
        <v>197</v>
      </c>
      <c r="D11" s="2"/>
      <c r="E11" s="1"/>
      <c r="F11" s="7" t="e">
        <f t="shared" ref="F11:J11" si="4">F147/F91</f>
        <v>#DIV/0!</v>
      </c>
      <c r="G11" s="7" t="e">
        <f t="shared" si="4"/>
        <v>#DIV/0!</v>
      </c>
      <c r="H11" s="7">
        <f t="shared" si="4"/>
        <v>0.57282872300306475</v>
      </c>
      <c r="I11" s="7">
        <f t="shared" si="4"/>
        <v>-1.1524070974913525</v>
      </c>
      <c r="J11" s="7">
        <f t="shared" si="4"/>
        <v>8.5857696993388521E-2</v>
      </c>
      <c r="K11" s="2"/>
      <c r="L11" s="7">
        <f>L147/L91</f>
        <v>1.4050634070933337E-2</v>
      </c>
      <c r="M11" s="2"/>
      <c r="N11" s="7">
        <f t="shared" ref="N11:O11" si="5">N147/N91</f>
        <v>-6.7070071084953851</v>
      </c>
      <c r="O11" s="7">
        <f t="shared" si="5"/>
        <v>-4.1060774696982669</v>
      </c>
      <c r="P11" s="44"/>
      <c r="Q11" s="5"/>
    </row>
    <row r="12" spans="1:17">
      <c r="A12" s="5"/>
      <c r="B12" s="46"/>
      <c r="C12" s="2" t="s">
        <v>198</v>
      </c>
      <c r="D12" s="2"/>
      <c r="E12" s="1"/>
      <c r="F12" s="7" t="e">
        <f t="shared" ref="F12:J12" si="6">F127/F91</f>
        <v>#DIV/0!</v>
      </c>
      <c r="G12" s="7" t="e">
        <f t="shared" si="6"/>
        <v>#DIV/0!</v>
      </c>
      <c r="H12" s="7">
        <f t="shared" si="6"/>
        <v>0.58702019102403857</v>
      </c>
      <c r="I12" s="7">
        <f t="shared" si="6"/>
        <v>-0.9723311750198631</v>
      </c>
      <c r="J12" s="7">
        <f t="shared" si="6"/>
        <v>4.5048811432894777E-2</v>
      </c>
      <c r="K12" s="2"/>
      <c r="L12" s="7">
        <f>L127/L91</f>
        <v>-1.7144634421601E-2</v>
      </c>
      <c r="M12" s="2"/>
      <c r="N12" s="7">
        <f t="shared" ref="N12:O12" si="7">N127/N91</f>
        <v>-6.7976275848425658</v>
      </c>
      <c r="O12" s="7">
        <f t="shared" si="7"/>
        <v>-4.4667794809610593</v>
      </c>
      <c r="P12" s="44"/>
      <c r="Q12" s="5"/>
    </row>
    <row r="13" spans="1:17">
      <c r="A13" s="5"/>
      <c r="B13" s="46"/>
      <c r="C13" s="2" t="s">
        <v>199</v>
      </c>
      <c r="D13" s="2"/>
      <c r="E13" s="1"/>
      <c r="F13" s="7" t="e">
        <f t="shared" ref="F13:J13" si="8">F135/F91</f>
        <v>#DIV/0!</v>
      </c>
      <c r="G13" s="7" t="e">
        <f t="shared" si="8"/>
        <v>#DIV/0!</v>
      </c>
      <c r="H13" s="7">
        <f t="shared" si="8"/>
        <v>0.60718887807982436</v>
      </c>
      <c r="I13" s="7">
        <f t="shared" si="8"/>
        <v>-0.96797303289939784</v>
      </c>
      <c r="J13" s="7">
        <f t="shared" si="8"/>
        <v>4.210961950767321E-2</v>
      </c>
      <c r="K13" s="2"/>
      <c r="L13" s="7">
        <f>L135/L91</f>
        <v>-2.0272580236062536E-2</v>
      </c>
      <c r="M13" s="2"/>
      <c r="N13" s="7">
        <f t="shared" ref="N13:O13" si="9">N135/N91</f>
        <v>-6.7916708673429609</v>
      </c>
      <c r="O13" s="7">
        <f t="shared" si="9"/>
        <v>-4.4561649197049933</v>
      </c>
      <c r="P13" s="44"/>
      <c r="Q13" s="5"/>
    </row>
    <row r="14" spans="1:17">
      <c r="A14" s="5"/>
      <c r="B14" s="46"/>
      <c r="C14" s="2"/>
      <c r="D14" s="2"/>
      <c r="E14" s="1"/>
      <c r="F14" s="7"/>
      <c r="G14" s="7"/>
      <c r="H14" s="7"/>
      <c r="I14" s="7"/>
      <c r="J14" s="7"/>
      <c r="K14" s="2"/>
      <c r="L14" s="7"/>
      <c r="M14" s="2"/>
      <c r="N14" s="7"/>
      <c r="O14" s="7"/>
      <c r="P14" s="44"/>
      <c r="Q14" s="5"/>
    </row>
    <row r="15" spans="1:17">
      <c r="A15" s="5"/>
      <c r="B15" s="46"/>
      <c r="C15" s="6" t="s">
        <v>200</v>
      </c>
      <c r="D15" s="2"/>
      <c r="E15" s="1"/>
      <c r="F15" s="7"/>
      <c r="G15" s="7"/>
      <c r="H15" s="7"/>
      <c r="I15" s="7"/>
      <c r="J15" s="7"/>
      <c r="K15" s="2"/>
      <c r="L15" s="7"/>
      <c r="M15" s="2"/>
      <c r="N15" s="7"/>
      <c r="O15" s="7"/>
      <c r="P15" s="44"/>
      <c r="Q15" s="5"/>
    </row>
    <row r="16" spans="1:17">
      <c r="A16" s="5"/>
      <c r="B16" s="46"/>
      <c r="C16" s="2" t="s">
        <v>201</v>
      </c>
      <c r="D16" s="2"/>
      <c r="E16" s="1"/>
      <c r="F16" s="7" t="e">
        <f t="shared" ref="F16:J16" si="10">F91/E91-1</f>
        <v>#DIV/0!</v>
      </c>
      <c r="G16" s="7" t="e">
        <f t="shared" si="10"/>
        <v>#DIV/0!</v>
      </c>
      <c r="H16" s="7" t="e">
        <f t="shared" si="10"/>
        <v>#DIV/0!</v>
      </c>
      <c r="I16" s="7">
        <f t="shared" si="10"/>
        <v>-0.75858532026621484</v>
      </c>
      <c r="J16" s="7">
        <f t="shared" si="10"/>
        <v>1.2253559762381796</v>
      </c>
      <c r="K16" s="2"/>
      <c r="L16" s="72" t="s">
        <v>202</v>
      </c>
      <c r="M16" s="2"/>
      <c r="N16" s="7">
        <f>N91/O91-1</f>
        <v>-8.1453434837077454E-2</v>
      </c>
      <c r="O16" s="72" t="s">
        <v>202</v>
      </c>
      <c r="P16" s="44"/>
      <c r="Q16" s="5"/>
    </row>
    <row r="17" spans="1:17">
      <c r="A17" s="5"/>
      <c r="B17" s="46"/>
      <c r="C17" s="2" t="s">
        <v>203</v>
      </c>
      <c r="D17" s="2"/>
      <c r="E17" s="1"/>
      <c r="F17" s="7" t="e">
        <f t="shared" ref="F17:J17" si="11">F147/E147-1</f>
        <v>#DIV/0!</v>
      </c>
      <c r="G17" s="7" t="e">
        <f t="shared" si="11"/>
        <v>#DIV/0!</v>
      </c>
      <c r="H17" s="7" t="e">
        <f t="shared" si="11"/>
        <v>#DIV/0!</v>
      </c>
      <c r="I17" s="7">
        <f t="shared" si="11"/>
        <v>-1.4856739531239032</v>
      </c>
      <c r="J17" s="7">
        <f t="shared" si="11"/>
        <v>-1.1657955244515645</v>
      </c>
      <c r="K17" s="2"/>
      <c r="L17" s="72" t="s">
        <v>202</v>
      </c>
      <c r="M17" s="2"/>
      <c r="N17" s="7">
        <f>N147/O147-1</f>
        <v>0.50038531603361491</v>
      </c>
      <c r="O17" s="72" t="s">
        <v>202</v>
      </c>
      <c r="P17" s="44"/>
      <c r="Q17" s="5"/>
    </row>
    <row r="18" spans="1:17">
      <c r="A18" s="5"/>
      <c r="B18" s="46"/>
      <c r="C18" s="2" t="s">
        <v>204</v>
      </c>
      <c r="D18" s="2"/>
      <c r="E18" s="1"/>
      <c r="F18" s="7" t="e">
        <f t="shared" ref="F18:J18" si="12">F135/E135-1</f>
        <v>#DIV/0!</v>
      </c>
      <c r="G18" s="7" t="e">
        <f t="shared" si="12"/>
        <v>#DIV/0!</v>
      </c>
      <c r="H18" s="7" t="e">
        <f t="shared" si="12"/>
        <v>#DIV/0!</v>
      </c>
      <c r="I18" s="7">
        <f t="shared" si="12"/>
        <v>-1.3848603098056542</v>
      </c>
      <c r="J18" s="7">
        <f t="shared" si="12"/>
        <v>-1.0968094050593822</v>
      </c>
      <c r="K18" s="2"/>
      <c r="L18" s="72" t="s">
        <v>202</v>
      </c>
      <c r="M18" s="2"/>
      <c r="N18" s="7">
        <f>N135/O135-1</f>
        <v>0.39996298595877855</v>
      </c>
      <c r="O18" s="72" t="s">
        <v>202</v>
      </c>
      <c r="P18" s="44"/>
      <c r="Q18" s="5"/>
    </row>
    <row r="19" spans="1:17">
      <c r="A19" s="5"/>
      <c r="B19" s="46"/>
      <c r="C19" s="2" t="s">
        <v>205</v>
      </c>
      <c r="D19" s="2"/>
      <c r="E19" s="1"/>
      <c r="F19" s="7" t="e">
        <f t="shared" ref="F19:J20" si="13">F137/E137-1</f>
        <v>#DIV/0!</v>
      </c>
      <c r="G19" s="7" t="e">
        <f t="shared" si="13"/>
        <v>#DIV/0!</v>
      </c>
      <c r="H19" s="7" t="e">
        <f t="shared" si="13"/>
        <v>#DIV/0!</v>
      </c>
      <c r="I19" s="7">
        <f t="shared" si="13"/>
        <v>-1.3877551020408163</v>
      </c>
      <c r="J19" s="7">
        <f t="shared" si="13"/>
        <v>-1.1052631578947367</v>
      </c>
      <c r="K19" s="2"/>
      <c r="L19" s="72" t="s">
        <v>202</v>
      </c>
      <c r="M19" s="2"/>
      <c r="N19" s="7">
        <f t="shared" ref="N19:N20" si="14">N137/O137-1</f>
        <v>0.28571428571428559</v>
      </c>
      <c r="O19" s="72" t="s">
        <v>202</v>
      </c>
      <c r="P19" s="44"/>
      <c r="Q19" s="5"/>
    </row>
    <row r="20" spans="1:17">
      <c r="A20" s="5"/>
      <c r="B20" s="46"/>
      <c r="C20" s="2" t="s">
        <v>206</v>
      </c>
      <c r="D20" s="2"/>
      <c r="E20" s="1"/>
      <c r="F20" s="7" t="e">
        <f t="shared" si="13"/>
        <v>#DIV/0!</v>
      </c>
      <c r="G20" s="7" t="e">
        <f t="shared" si="13"/>
        <v>#DIV/0!</v>
      </c>
      <c r="H20" s="7" t="e">
        <f t="shared" si="13"/>
        <v>#DIV/0!</v>
      </c>
      <c r="I20" s="7">
        <f t="shared" si="13"/>
        <v>-1.3877551020408163</v>
      </c>
      <c r="J20" s="7">
        <f t="shared" si="13"/>
        <v>-1.1052631578947367</v>
      </c>
      <c r="K20" s="2"/>
      <c r="L20" s="72" t="s">
        <v>202</v>
      </c>
      <c r="M20" s="2"/>
      <c r="N20" s="7">
        <f t="shared" si="14"/>
        <v>0.28571428571428559</v>
      </c>
      <c r="O20" s="72" t="s">
        <v>202</v>
      </c>
      <c r="P20" s="44"/>
      <c r="Q20" s="5"/>
    </row>
    <row r="21" spans="1:17">
      <c r="A21" s="5"/>
      <c r="B21" s="4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4"/>
      <c r="Q21" s="5"/>
    </row>
    <row r="22" spans="1:17">
      <c r="A22" s="5"/>
      <c r="B22" s="46"/>
      <c r="C22" s="6" t="s">
        <v>207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4"/>
      <c r="Q22" s="5"/>
    </row>
    <row r="23" spans="1:17">
      <c r="A23" s="5"/>
      <c r="B23" s="46"/>
      <c r="C23" s="2" t="s">
        <v>208</v>
      </c>
      <c r="D23" s="2"/>
      <c r="E23" s="1"/>
      <c r="F23" s="7" t="e">
        <f t="shared" ref="F23:J23" si="15">F135/AVERAGE(E171:F171)</f>
        <v>#DIV/0!</v>
      </c>
      <c r="G23" s="7" t="e">
        <f t="shared" si="15"/>
        <v>#DIV/0!</v>
      </c>
      <c r="H23" s="7" t="e">
        <f t="shared" si="15"/>
        <v>#DIV/0!</v>
      </c>
      <c r="I23" s="7">
        <f t="shared" si="15"/>
        <v>-1.0302002791914597</v>
      </c>
      <c r="J23" s="7">
        <f t="shared" si="15"/>
        <v>4.4600532345812037E-2</v>
      </c>
      <c r="K23" s="2"/>
      <c r="L23" s="7">
        <f>L135/AVERAGE(N171:O171)</f>
        <v>-2.7841189568805109E-2</v>
      </c>
      <c r="M23" s="2"/>
      <c r="N23" s="25" t="s">
        <v>202</v>
      </c>
      <c r="O23" s="25" t="s">
        <v>202</v>
      </c>
      <c r="P23" s="44"/>
      <c r="Q23" s="5"/>
    </row>
    <row r="24" spans="1:17">
      <c r="A24" s="5"/>
      <c r="B24" s="46"/>
      <c r="C24" s="2" t="s">
        <v>209</v>
      </c>
      <c r="D24" s="2"/>
      <c r="E24" s="1"/>
      <c r="F24" s="7" t="e">
        <f t="shared" ref="F24:J24" si="16">F152/AVERAGE(E173:F173)</f>
        <v>#DIV/0!</v>
      </c>
      <c r="G24" s="7" t="e">
        <f t="shared" si="16"/>
        <v>#DIV/0!</v>
      </c>
      <c r="H24" s="7" t="e">
        <f t="shared" si="16"/>
        <v>#DIV/0!</v>
      </c>
      <c r="I24" s="7">
        <f t="shared" si="16"/>
        <v>-1.2544434257294248</v>
      </c>
      <c r="J24" s="7">
        <f t="shared" si="16"/>
        <v>3.8519784987215311E-2</v>
      </c>
      <c r="K24" s="2"/>
      <c r="L24" s="7">
        <f>L152/AVERAGE(N173:O173)</f>
        <v>-4.0416863881175179E-2</v>
      </c>
      <c r="M24" s="2"/>
      <c r="N24" s="25" t="s">
        <v>202</v>
      </c>
      <c r="O24" s="25" t="s">
        <v>202</v>
      </c>
      <c r="P24" s="44"/>
      <c r="Q24" s="5"/>
    </row>
    <row r="25" spans="1:17">
      <c r="A25" s="5"/>
      <c r="B25" s="46"/>
      <c r="C25" s="2" t="s">
        <v>210</v>
      </c>
      <c r="D25" s="2"/>
      <c r="E25" s="1"/>
      <c r="F25" s="7" t="e">
        <f t="shared" ref="F25:J25" si="17">F135/AVERAGE(E167:F167)</f>
        <v>#DIV/0!</v>
      </c>
      <c r="G25" s="7" t="e">
        <f t="shared" si="17"/>
        <v>#DIV/0!</v>
      </c>
      <c r="H25" s="7" t="e">
        <f t="shared" si="17"/>
        <v>#DIV/0!</v>
      </c>
      <c r="I25" s="7">
        <f t="shared" si="17"/>
        <v>-0.82962698689952008</v>
      </c>
      <c r="J25" s="7">
        <f t="shared" si="17"/>
        <v>3.77853375371714E-2</v>
      </c>
      <c r="K25" s="2"/>
      <c r="L25" s="7">
        <f>L135/AVERAGE(N167:O167)</f>
        <v>-2.2071823947092943E-2</v>
      </c>
      <c r="M25" s="2"/>
      <c r="N25" s="25" t="s">
        <v>202</v>
      </c>
      <c r="O25" s="25" t="s">
        <v>202</v>
      </c>
      <c r="P25" s="44"/>
      <c r="Q25" s="5"/>
    </row>
    <row r="26" spans="1:17">
      <c r="A26" s="5"/>
      <c r="B26" s="4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4"/>
      <c r="Q26" s="5"/>
    </row>
    <row r="27" spans="1:17">
      <c r="A27" s="5"/>
      <c r="B27" s="46"/>
      <c r="C27" s="6" t="s">
        <v>211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4"/>
      <c r="Q27" s="5"/>
    </row>
    <row r="28" spans="1:17">
      <c r="A28" s="5"/>
      <c r="B28" s="46"/>
      <c r="C28" s="2" t="s">
        <v>212</v>
      </c>
      <c r="D28" s="2"/>
      <c r="E28" s="1"/>
      <c r="F28" s="15" t="e">
        <f t="shared" ref="F28:J28" si="18">F92/AVERAGE(E161:F161)</f>
        <v>#DIV/0!</v>
      </c>
      <c r="G28" s="15" t="e">
        <f t="shared" si="18"/>
        <v>#DIV/0!</v>
      </c>
      <c r="H28" s="15" t="e">
        <f t="shared" si="18"/>
        <v>#DIV/0!</v>
      </c>
      <c r="I28" s="15">
        <f t="shared" si="18"/>
        <v>2.8960373475504482</v>
      </c>
      <c r="J28" s="15">
        <f t="shared" si="18"/>
        <v>1.2106225548562681</v>
      </c>
      <c r="K28" s="2"/>
      <c r="L28" s="15">
        <f>L92/AVERAGE(N161:O161)</f>
        <v>0.73069768991730111</v>
      </c>
      <c r="M28" s="2"/>
      <c r="N28" s="25" t="s">
        <v>202</v>
      </c>
      <c r="O28" s="25" t="s">
        <v>202</v>
      </c>
      <c r="P28" s="44"/>
      <c r="Q28" s="5"/>
    </row>
    <row r="29" spans="1:17">
      <c r="A29" s="5"/>
      <c r="B29" s="46"/>
      <c r="C29" s="2" t="s">
        <v>213</v>
      </c>
      <c r="D29" s="2"/>
      <c r="E29" s="1"/>
      <c r="F29" s="15" t="e">
        <f t="shared" ref="F29:J29" si="19">F91/AVERAGE(E160:F160)</f>
        <v>#DIV/0!</v>
      </c>
      <c r="G29" s="15" t="e">
        <f t="shared" si="19"/>
        <v>#DIV/0!</v>
      </c>
      <c r="H29" s="15" t="e">
        <f t="shared" si="19"/>
        <v>#DIV/0!</v>
      </c>
      <c r="I29" s="15">
        <f t="shared" si="19"/>
        <v>39.918258297375772</v>
      </c>
      <c r="J29" s="15">
        <f t="shared" si="19"/>
        <v>46.865110692099435</v>
      </c>
      <c r="K29" s="2"/>
      <c r="L29" s="15">
        <f>L91/AVERAGE(N160:O160)</f>
        <v>53.994987688406262</v>
      </c>
      <c r="M29" s="2"/>
      <c r="N29" s="25" t="s">
        <v>202</v>
      </c>
      <c r="O29" s="25" t="s">
        <v>202</v>
      </c>
      <c r="P29" s="44"/>
      <c r="Q29" s="5"/>
    </row>
    <row r="30" spans="1:17">
      <c r="A30" s="5"/>
      <c r="B30" s="46"/>
      <c r="C30" s="2" t="s">
        <v>214</v>
      </c>
      <c r="D30" s="2"/>
      <c r="E30" s="1"/>
      <c r="F30" s="15" t="e">
        <f t="shared" ref="F30:J30" si="20">F91/AVERAGE(E167:F167)</f>
        <v>#DIV/0!</v>
      </c>
      <c r="G30" s="15" t="e">
        <f t="shared" si="20"/>
        <v>#DIV/0!</v>
      </c>
      <c r="H30" s="15" t="e">
        <f t="shared" si="20"/>
        <v>#DIV/0!</v>
      </c>
      <c r="I30" s="15">
        <f t="shared" si="20"/>
        <v>0.85707654934819233</v>
      </c>
      <c r="J30" s="15">
        <f t="shared" si="20"/>
        <v>0.89730892795851924</v>
      </c>
      <c r="K30" s="2"/>
      <c r="L30" s="15">
        <f>L91/AVERAGE(N167:O167)</f>
        <v>1.0887525756504228</v>
      </c>
      <c r="M30" s="2"/>
      <c r="N30" s="25" t="s">
        <v>202</v>
      </c>
      <c r="O30" s="25" t="s">
        <v>202</v>
      </c>
      <c r="P30" s="44"/>
      <c r="Q30" s="5"/>
    </row>
    <row r="31" spans="1:17">
      <c r="A31" s="5"/>
      <c r="B31" s="46"/>
      <c r="C31" s="2" t="s">
        <v>215</v>
      </c>
      <c r="D31" s="2"/>
      <c r="E31" s="1"/>
      <c r="F31" s="15" t="e">
        <f t="shared" ref="F31:J31" si="21">F91/AVERAGE(E158:F158)</f>
        <v>#DIV/0!</v>
      </c>
      <c r="G31" s="15" t="e">
        <f t="shared" si="21"/>
        <v>#DIV/0!</v>
      </c>
      <c r="H31" s="15" t="e">
        <f t="shared" si="21"/>
        <v>#DIV/0!</v>
      </c>
      <c r="I31" s="15">
        <f t="shared" si="21"/>
        <v>1.0856661528452141</v>
      </c>
      <c r="J31" s="15">
        <f t="shared" si="21"/>
        <v>1.0922980368330024</v>
      </c>
      <c r="K31" s="15"/>
      <c r="L31" s="15">
        <f>L91/AVERAGE(N158:O158)</f>
        <v>1.4138987017967928</v>
      </c>
      <c r="M31" s="2"/>
      <c r="N31" s="25" t="s">
        <v>202</v>
      </c>
      <c r="O31" s="25" t="s">
        <v>202</v>
      </c>
      <c r="P31" s="44"/>
      <c r="Q31" s="5"/>
    </row>
    <row r="32" spans="1:17">
      <c r="A32" s="5"/>
      <c r="B32" s="46"/>
      <c r="C32" s="2" t="s">
        <v>216</v>
      </c>
      <c r="D32" s="2"/>
      <c r="E32" s="1"/>
      <c r="F32" s="15" t="e">
        <f t="shared" ref="F32:J32" si="22">F91/AVERAGE(E163:F163)</f>
        <v>#DIV/0!</v>
      </c>
      <c r="G32" s="15" t="e">
        <f t="shared" si="22"/>
        <v>#DIV/0!</v>
      </c>
      <c r="H32" s="15" t="e">
        <f t="shared" si="22"/>
        <v>#DIV/0!</v>
      </c>
      <c r="I32" s="15">
        <f t="shared" si="22"/>
        <v>8.5120605297802463</v>
      </c>
      <c r="J32" s="15">
        <f t="shared" si="22"/>
        <v>10.941090137290786</v>
      </c>
      <c r="K32" s="15"/>
      <c r="L32" s="15">
        <f>L91/AVERAGE(N163:O163)</f>
        <v>11.518380553486276</v>
      </c>
      <c r="M32" s="2"/>
      <c r="N32" s="25" t="s">
        <v>202</v>
      </c>
      <c r="O32" s="25" t="s">
        <v>202</v>
      </c>
      <c r="P32" s="44"/>
      <c r="Q32" s="5"/>
    </row>
    <row r="33" spans="1:17">
      <c r="A33" s="5"/>
      <c r="B33" s="46"/>
      <c r="C33" s="2" t="s">
        <v>217</v>
      </c>
      <c r="D33" s="2"/>
      <c r="E33" s="1"/>
      <c r="F33" s="15" t="e">
        <f t="shared" ref="F33:J33" si="23">F91/AVERAGE(E171:F171)</f>
        <v>#DIV/0!</v>
      </c>
      <c r="G33" s="15" t="e">
        <f t="shared" si="23"/>
        <v>#DIV/0!</v>
      </c>
      <c r="H33" s="15" t="e">
        <f t="shared" si="23"/>
        <v>#DIV/0!</v>
      </c>
      <c r="I33" s="15">
        <f t="shared" si="23"/>
        <v>1.0642861362631879</v>
      </c>
      <c r="J33" s="15">
        <f t="shared" si="23"/>
        <v>1.0591530597346037</v>
      </c>
      <c r="K33" s="15"/>
      <c r="L33" s="15">
        <f>L91/AVERAGE(N171:O171)</f>
        <v>1.3733421816369931</v>
      </c>
      <c r="M33" s="2"/>
      <c r="N33" s="25" t="s">
        <v>202</v>
      </c>
      <c r="O33" s="25" t="s">
        <v>202</v>
      </c>
      <c r="P33" s="44"/>
      <c r="Q33" s="5"/>
    </row>
    <row r="34" spans="1:17">
      <c r="A34" s="5"/>
      <c r="B34" s="46"/>
      <c r="C34" s="2" t="s">
        <v>218</v>
      </c>
      <c r="D34" s="2"/>
      <c r="E34" s="1"/>
      <c r="F34" s="15" t="e">
        <f t="shared" ref="F34:J34" si="24">F91/AVERAGE(E173:F173)</f>
        <v>#DIV/0!</v>
      </c>
      <c r="G34" s="15" t="e">
        <f t="shared" si="24"/>
        <v>#DIV/0!</v>
      </c>
      <c r="H34" s="15" t="e">
        <f t="shared" si="24"/>
        <v>#DIV/0!</v>
      </c>
      <c r="I34" s="15">
        <f t="shared" si="24"/>
        <v>1.0223273853572303</v>
      </c>
      <c r="J34" s="15">
        <f t="shared" si="24"/>
        <v>1.0189989330090268</v>
      </c>
      <c r="K34" s="15"/>
      <c r="L34" s="15">
        <f>L91/AVERAGE(N173:O173)</f>
        <v>1.3037879066274687</v>
      </c>
      <c r="M34" s="2"/>
      <c r="N34" s="25" t="s">
        <v>202</v>
      </c>
      <c r="O34" s="25" t="s">
        <v>202</v>
      </c>
      <c r="P34" s="44"/>
      <c r="Q34" s="5"/>
    </row>
    <row r="35" spans="1:17">
      <c r="A35" s="5"/>
      <c r="B35" s="46"/>
      <c r="C35" s="2" t="s">
        <v>219</v>
      </c>
      <c r="D35" s="2"/>
      <c r="E35" s="1"/>
      <c r="F35" s="15" t="e">
        <f t="shared" ref="F35:J35" si="25">F91/AVERAGE(E160:F160)</f>
        <v>#DIV/0!</v>
      </c>
      <c r="G35" s="15" t="e">
        <f t="shared" si="25"/>
        <v>#DIV/0!</v>
      </c>
      <c r="H35" s="15" t="e">
        <f t="shared" si="25"/>
        <v>#DIV/0!</v>
      </c>
      <c r="I35" s="15">
        <f t="shared" si="25"/>
        <v>39.918258297375772</v>
      </c>
      <c r="J35" s="15">
        <f t="shared" si="25"/>
        <v>46.865110692099435</v>
      </c>
      <c r="K35" s="15"/>
      <c r="L35" s="15">
        <f>L91/AVERAGE(N160:O160)</f>
        <v>53.994987688406262</v>
      </c>
      <c r="M35" s="2"/>
      <c r="N35" s="25" t="s">
        <v>202</v>
      </c>
      <c r="O35" s="25" t="s">
        <v>202</v>
      </c>
      <c r="P35" s="44"/>
      <c r="Q35" s="5"/>
    </row>
    <row r="36" spans="1:17">
      <c r="A36" s="5"/>
      <c r="B36" s="46"/>
      <c r="C36" s="2" t="s">
        <v>220</v>
      </c>
      <c r="D36" s="2"/>
      <c r="E36" s="1"/>
      <c r="F36" s="15" t="e">
        <f t="shared" ref="F36:J36" si="26">F91/AVERAGE(E161:F161)</f>
        <v>#DIV/0!</v>
      </c>
      <c r="G36" s="15" t="e">
        <f t="shared" si="26"/>
        <v>#DIV/0!</v>
      </c>
      <c r="H36" s="15" t="e">
        <f t="shared" si="26"/>
        <v>#DIV/0!</v>
      </c>
      <c r="I36" s="15">
        <f t="shared" si="26"/>
        <v>101.58339663816798</v>
      </c>
      <c r="J36" s="15">
        <f t="shared" si="26"/>
        <v>92.798738447581783</v>
      </c>
      <c r="K36" s="15"/>
      <c r="L36" s="15">
        <f>L91/AVERAGE(N161:O161)</f>
        <v>55.777241964437529</v>
      </c>
      <c r="M36" s="2"/>
      <c r="N36" s="25" t="s">
        <v>202</v>
      </c>
      <c r="O36" s="25" t="s">
        <v>202</v>
      </c>
      <c r="P36" s="44"/>
      <c r="Q36" s="5"/>
    </row>
    <row r="37" spans="1:17">
      <c r="A37" s="5"/>
      <c r="B37" s="46"/>
      <c r="C37" s="2" t="s">
        <v>221</v>
      </c>
      <c r="D37" s="2"/>
      <c r="E37" s="1"/>
      <c r="F37" s="15" t="e">
        <f t="shared" ref="F37:J37" si="27">F91/AVERAGE(E167:F167)</f>
        <v>#DIV/0!</v>
      </c>
      <c r="G37" s="15" t="e">
        <f t="shared" si="27"/>
        <v>#DIV/0!</v>
      </c>
      <c r="H37" s="15" t="e">
        <f t="shared" si="27"/>
        <v>#DIV/0!</v>
      </c>
      <c r="I37" s="15">
        <f t="shared" si="27"/>
        <v>0.85707654934819233</v>
      </c>
      <c r="J37" s="15">
        <f t="shared" si="27"/>
        <v>0.89730892795851924</v>
      </c>
      <c r="K37" s="15"/>
      <c r="L37" s="15">
        <f>L91/AVERAGE(N167:O167)</f>
        <v>1.0887525756504228</v>
      </c>
      <c r="M37" s="2"/>
      <c r="N37" s="25" t="s">
        <v>202</v>
      </c>
      <c r="O37" s="25" t="s">
        <v>202</v>
      </c>
      <c r="P37" s="44"/>
      <c r="Q37" s="5"/>
    </row>
    <row r="38" spans="1:17">
      <c r="A38" s="5"/>
      <c r="B38" s="4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4"/>
      <c r="Q38" s="5"/>
    </row>
    <row r="39" spans="1:17">
      <c r="A39" s="5"/>
      <c r="B39" s="46"/>
      <c r="C39" s="6" t="s">
        <v>222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4"/>
      <c r="Q39" s="5"/>
    </row>
    <row r="40" spans="1:17">
      <c r="A40" s="5"/>
      <c r="B40" s="46"/>
      <c r="C40" s="2" t="s">
        <v>223</v>
      </c>
      <c r="D40" s="2"/>
      <c r="E40" s="1"/>
      <c r="F40" s="50" t="e">
        <f t="shared" ref="F40:J40" si="28">(F158+F159+F160)/F169</f>
        <v>#DIV/0!</v>
      </c>
      <c r="G40" s="50" t="e">
        <f t="shared" si="28"/>
        <v>#DIV/0!</v>
      </c>
      <c r="H40" s="50" t="e">
        <f t="shared" si="28"/>
        <v>#DIV/0!</v>
      </c>
      <c r="I40" s="50">
        <f t="shared" si="28"/>
        <v>5.0167618366503142</v>
      </c>
      <c r="J40" s="50">
        <f t="shared" si="28"/>
        <v>10.585083897192956</v>
      </c>
      <c r="K40" s="2"/>
      <c r="L40" s="50">
        <f>(L158+L159+L160)/L169</f>
        <v>5.232680645919495</v>
      </c>
      <c r="M40" s="2"/>
      <c r="N40" s="25" t="s">
        <v>202</v>
      </c>
      <c r="O40" s="25" t="s">
        <v>202</v>
      </c>
      <c r="P40" s="44"/>
      <c r="Q40" s="5"/>
    </row>
    <row r="41" spans="1:17">
      <c r="A41" s="5"/>
      <c r="B41" s="46"/>
      <c r="C41" s="2" t="s">
        <v>224</v>
      </c>
      <c r="D41" s="2"/>
      <c r="E41" s="1"/>
      <c r="F41" s="15" t="e">
        <f t="shared" ref="F41:J41" si="29">F162/F169</f>
        <v>#DIV/0!</v>
      </c>
      <c r="G41" s="15" t="e">
        <f t="shared" si="29"/>
        <v>#DIV/0!</v>
      </c>
      <c r="H41" s="15" t="e">
        <f t="shared" si="29"/>
        <v>#DIV/0!</v>
      </c>
      <c r="I41" s="15">
        <f t="shared" si="29"/>
        <v>5.4534758101464256</v>
      </c>
      <c r="J41" s="15">
        <f t="shared" si="29"/>
        <v>11.211181847454075</v>
      </c>
      <c r="K41" s="2"/>
      <c r="L41" s="15">
        <f>L162/L169</f>
        <v>5.6174606302165904</v>
      </c>
      <c r="M41" s="2"/>
      <c r="N41" s="25" t="s">
        <v>202</v>
      </c>
      <c r="O41" s="25" t="s">
        <v>202</v>
      </c>
      <c r="P41" s="44"/>
      <c r="Q41" s="5"/>
    </row>
    <row r="42" spans="1:17">
      <c r="A42" s="5"/>
      <c r="B42" s="4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44"/>
      <c r="Q42" s="5"/>
    </row>
    <row r="43" spans="1:17">
      <c r="A43" s="5"/>
      <c r="B43" s="46"/>
      <c r="C43" s="6" t="s">
        <v>225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44"/>
      <c r="Q43" s="5"/>
    </row>
    <row r="44" spans="1:17">
      <c r="A44" s="5"/>
      <c r="B44" s="46"/>
      <c r="C44" s="2" t="s">
        <v>226</v>
      </c>
      <c r="D44" s="2"/>
      <c r="E44" s="1"/>
      <c r="F44" s="15" t="e">
        <f t="shared" ref="F44:J44" si="30">F174/F147</f>
        <v>#DIV/0!</v>
      </c>
      <c r="G44" s="15" t="e">
        <f t="shared" si="30"/>
        <v>#DIV/0!</v>
      </c>
      <c r="H44" s="15">
        <f t="shared" si="30"/>
        <v>6.727914559496198</v>
      </c>
      <c r="I44" s="15">
        <f t="shared" si="30"/>
        <v>-16.449864248233826</v>
      </c>
      <c r="J44" s="15">
        <f t="shared" si="30"/>
        <v>84.592970352445207</v>
      </c>
      <c r="K44" s="2"/>
      <c r="L44" s="15">
        <f>L174/L147</f>
        <v>521.7139629018294</v>
      </c>
      <c r="M44" s="2"/>
      <c r="N44" s="25" t="s">
        <v>202</v>
      </c>
      <c r="O44" s="25" t="s">
        <v>202</v>
      </c>
      <c r="P44" s="44"/>
      <c r="Q44" s="5"/>
    </row>
    <row r="45" spans="1:17">
      <c r="A45" s="5"/>
      <c r="B45" s="46"/>
      <c r="C45" s="2" t="s">
        <v>227</v>
      </c>
      <c r="D45" s="2"/>
      <c r="E45" s="1"/>
      <c r="F45" s="15" t="e">
        <f t="shared" ref="F45:J45" si="31">F174/F91</f>
        <v>#DIV/0!</v>
      </c>
      <c r="G45" s="15" t="e">
        <f t="shared" si="31"/>
        <v>#DIV/0!</v>
      </c>
      <c r="H45" s="15">
        <f t="shared" si="31"/>
        <v>3.8539427055899345</v>
      </c>
      <c r="I45" s="15">
        <f t="shared" si="31"/>
        <v>18.956940312433911</v>
      </c>
      <c r="J45" s="15">
        <f t="shared" si="31"/>
        <v>7.2629576162909393</v>
      </c>
      <c r="K45" s="2"/>
      <c r="L45" s="15">
        <f>L174/L91</f>
        <v>7.3304119824300962</v>
      </c>
      <c r="M45" s="2"/>
      <c r="N45" s="25" t="s">
        <v>202</v>
      </c>
      <c r="O45" s="25" t="s">
        <v>202</v>
      </c>
      <c r="P45" s="44"/>
      <c r="Q45" s="5"/>
    </row>
    <row r="46" spans="1:17">
      <c r="A46" s="5"/>
      <c r="B46" s="46"/>
      <c r="C46" s="2" t="s">
        <v>228</v>
      </c>
      <c r="D46" s="2"/>
      <c r="E46" s="1"/>
      <c r="F46" s="15" t="e">
        <f t="shared" ref="F46:J46" si="32">F154/F171</f>
        <v>#DIV/0!</v>
      </c>
      <c r="G46" s="15" t="e">
        <f t="shared" si="32"/>
        <v>#DIV/0!</v>
      </c>
      <c r="H46" s="15" t="e">
        <f t="shared" si="32"/>
        <v>#DIV/0!</v>
      </c>
      <c r="I46" s="15">
        <f t="shared" si="32"/>
        <v>11.089130335280458</v>
      </c>
      <c r="J46" s="15">
        <f t="shared" si="32"/>
        <v>7.9363724180744137</v>
      </c>
      <c r="K46" s="2"/>
      <c r="L46" s="15">
        <f>L154/L171</f>
        <v>10.711863522514061</v>
      </c>
      <c r="M46" s="2"/>
      <c r="N46" s="25" t="s">
        <v>202</v>
      </c>
      <c r="O46" s="25" t="s">
        <v>202</v>
      </c>
      <c r="P46" s="44"/>
      <c r="Q46" s="5"/>
    </row>
    <row r="47" spans="1:17">
      <c r="A47" s="5"/>
      <c r="B47" s="46"/>
      <c r="C47" s="2" t="s">
        <v>229</v>
      </c>
      <c r="D47" s="2"/>
      <c r="E47" s="1"/>
      <c r="F47" s="15" t="e">
        <f t="shared" ref="F47:J47" si="33">F154/F172</f>
        <v>#DIV/0!</v>
      </c>
      <c r="G47" s="15" t="e">
        <f t="shared" si="33"/>
        <v>#DIV/0!</v>
      </c>
      <c r="H47" s="15" t="e">
        <f t="shared" si="33"/>
        <v>#DIV/0!</v>
      </c>
      <c r="I47" s="15">
        <f t="shared" si="33"/>
        <v>11.089130335280458</v>
      </c>
      <c r="J47" s="15">
        <f t="shared" si="33"/>
        <v>7.9363724180744137</v>
      </c>
      <c r="K47" s="2"/>
      <c r="L47" s="15">
        <f>L154/L172</f>
        <v>10.711863522514061</v>
      </c>
      <c r="M47" s="2"/>
      <c r="N47" s="25" t="s">
        <v>202</v>
      </c>
      <c r="O47" s="25" t="s">
        <v>202</v>
      </c>
      <c r="P47" s="44"/>
      <c r="Q47" s="5"/>
    </row>
    <row r="48" spans="1:17">
      <c r="A48" s="5"/>
      <c r="B48" s="46"/>
      <c r="C48" s="2" t="s">
        <v>230</v>
      </c>
      <c r="D48" s="2"/>
      <c r="E48" s="1"/>
      <c r="F48" s="15" t="e">
        <f t="shared" ref="F48:J48" si="34">F154/F135</f>
        <v>#DIV/0!</v>
      </c>
      <c r="G48" s="15" t="e">
        <f t="shared" si="34"/>
        <v>#DIV/0!</v>
      </c>
      <c r="H48" s="15">
        <f t="shared" si="34"/>
        <v>6.3471892268146481</v>
      </c>
      <c r="I48" s="15">
        <f t="shared" si="34"/>
        <v>-21.528105863033989</v>
      </c>
      <c r="J48" s="15">
        <f t="shared" si="34"/>
        <v>196.73462819816177</v>
      </c>
      <c r="K48" s="2"/>
      <c r="L48" s="15">
        <f>L154/L135</f>
        <v>-401.07046357235532</v>
      </c>
      <c r="M48" s="2"/>
      <c r="N48" s="25" t="s">
        <v>202</v>
      </c>
      <c r="O48" s="25" t="s">
        <v>202</v>
      </c>
      <c r="P48" s="44"/>
      <c r="Q48" s="5"/>
    </row>
    <row r="49" spans="1:17">
      <c r="A49" s="5"/>
      <c r="B49" s="4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44"/>
      <c r="Q49" s="5"/>
    </row>
    <row r="50" spans="1:17">
      <c r="A50" s="5"/>
      <c r="B50" s="46"/>
      <c r="C50" s="6" t="s">
        <v>231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44"/>
      <c r="Q50" s="5"/>
    </row>
    <row r="51" spans="1:17">
      <c r="A51" s="5"/>
      <c r="B51" s="46"/>
      <c r="C51" s="90" t="s">
        <v>232</v>
      </c>
      <c r="D51" s="2"/>
      <c r="E51" s="1"/>
      <c r="F51" s="15" t="e">
        <f t="shared" ref="F51:J51" si="35">F168/F147</f>
        <v>#DIV/0!</v>
      </c>
      <c r="G51" s="15" t="e">
        <f t="shared" si="35"/>
        <v>#DIV/0!</v>
      </c>
      <c r="H51" s="15">
        <f t="shared" si="35"/>
        <v>0</v>
      </c>
      <c r="I51" s="15">
        <f t="shared" si="35"/>
        <v>0</v>
      </c>
      <c r="J51" s="15">
        <f t="shared" si="35"/>
        <v>0</v>
      </c>
      <c r="K51" s="2"/>
      <c r="L51" s="15">
        <f>L168/L147</f>
        <v>0</v>
      </c>
      <c r="M51" s="2"/>
      <c r="N51" s="25" t="s">
        <v>202</v>
      </c>
      <c r="O51" s="25" t="s">
        <v>202</v>
      </c>
      <c r="P51" s="44"/>
      <c r="Q51" s="5"/>
    </row>
    <row r="52" spans="1:17">
      <c r="A52" s="5"/>
      <c r="B52" s="46"/>
      <c r="C52" s="90" t="s">
        <v>233</v>
      </c>
      <c r="D52" s="2"/>
      <c r="E52" s="1"/>
      <c r="F52" s="15" t="e">
        <f t="shared" ref="F52:J52" si="36">F170/F147</f>
        <v>#DIV/0!</v>
      </c>
      <c r="G52" s="15" t="e">
        <f t="shared" si="36"/>
        <v>#DIV/0!</v>
      </c>
      <c r="H52" s="15">
        <f t="shared" si="36"/>
        <v>0</v>
      </c>
      <c r="I52" s="15">
        <f t="shared" si="36"/>
        <v>0</v>
      </c>
      <c r="J52" s="15">
        <f t="shared" si="36"/>
        <v>0</v>
      </c>
      <c r="K52" s="2"/>
      <c r="L52" s="15">
        <f>L170/L147</f>
        <v>0</v>
      </c>
      <c r="M52" s="2"/>
      <c r="N52" s="25" t="s">
        <v>202</v>
      </c>
      <c r="O52" s="25" t="s">
        <v>202</v>
      </c>
      <c r="P52" s="44"/>
      <c r="Q52" s="5"/>
    </row>
    <row r="53" spans="1:17">
      <c r="A53" s="5"/>
      <c r="B53" s="46"/>
      <c r="C53" s="90" t="s">
        <v>234</v>
      </c>
      <c r="D53" s="2"/>
      <c r="E53" s="1"/>
      <c r="F53" s="15" t="e">
        <f t="shared" ref="F53:J53" si="37">(F168+F170)/F147</f>
        <v>#DIV/0!</v>
      </c>
      <c r="G53" s="15" t="e">
        <f t="shared" si="37"/>
        <v>#DIV/0!</v>
      </c>
      <c r="H53" s="15">
        <f t="shared" si="37"/>
        <v>0</v>
      </c>
      <c r="I53" s="15">
        <f t="shared" si="37"/>
        <v>0</v>
      </c>
      <c r="J53" s="15">
        <f t="shared" si="37"/>
        <v>0</v>
      </c>
      <c r="K53" s="2"/>
      <c r="L53" s="15">
        <f>(L168+L170)/L147</f>
        <v>0</v>
      </c>
      <c r="M53" s="2"/>
      <c r="N53" s="25" t="s">
        <v>202</v>
      </c>
      <c r="O53" s="25" t="s">
        <v>202</v>
      </c>
      <c r="P53" s="44"/>
      <c r="Q53" s="5"/>
    </row>
    <row r="54" spans="1:17">
      <c r="A54" s="5"/>
      <c r="B54" s="46"/>
      <c r="C54" s="2" t="s">
        <v>235</v>
      </c>
      <c r="D54" s="2"/>
      <c r="E54" s="1"/>
      <c r="F54" s="15" t="e">
        <f t="shared" ref="F54:J54" si="38">(F168+F170)/F171</f>
        <v>#DIV/0!</v>
      </c>
      <c r="G54" s="15" t="e">
        <f t="shared" si="38"/>
        <v>#DIV/0!</v>
      </c>
      <c r="H54" s="15" t="e">
        <f t="shared" si="38"/>
        <v>#DIV/0!</v>
      </c>
      <c r="I54" s="15">
        <f t="shared" si="38"/>
        <v>0</v>
      </c>
      <c r="J54" s="15">
        <f t="shared" si="38"/>
        <v>0</v>
      </c>
      <c r="K54" s="2"/>
      <c r="L54" s="15">
        <f>(L168+L170)/L171</f>
        <v>0</v>
      </c>
      <c r="M54" s="2"/>
      <c r="N54" s="25" t="s">
        <v>202</v>
      </c>
      <c r="O54" s="25" t="s">
        <v>202</v>
      </c>
      <c r="P54" s="44"/>
      <c r="Q54" s="5"/>
    </row>
    <row r="55" spans="1:17">
      <c r="A55" s="5"/>
      <c r="B55" s="46"/>
      <c r="C55" s="2" t="s">
        <v>236</v>
      </c>
      <c r="D55" s="2"/>
      <c r="E55" s="1"/>
      <c r="F55" s="15" t="e">
        <f t="shared" ref="F55:J55" si="39">(F168+F170)/F173</f>
        <v>#DIV/0!</v>
      </c>
      <c r="G55" s="15" t="e">
        <f t="shared" si="39"/>
        <v>#DIV/0!</v>
      </c>
      <c r="H55" s="15" t="e">
        <f t="shared" si="39"/>
        <v>#DIV/0!</v>
      </c>
      <c r="I55" s="15">
        <f t="shared" si="39"/>
        <v>0</v>
      </c>
      <c r="J55" s="15">
        <f t="shared" si="39"/>
        <v>0</v>
      </c>
      <c r="K55" s="2"/>
      <c r="L55" s="15">
        <f>(L168+L170)/L173</f>
        <v>0</v>
      </c>
      <c r="M55" s="2"/>
      <c r="N55" s="25" t="s">
        <v>202</v>
      </c>
      <c r="O55" s="25" t="s">
        <v>202</v>
      </c>
      <c r="P55" s="44"/>
      <c r="Q55" s="5"/>
    </row>
    <row r="56" spans="1:17">
      <c r="A56" s="5"/>
      <c r="B56" s="4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44"/>
      <c r="Q56" s="5"/>
    </row>
    <row r="57" spans="1:17">
      <c r="A57" s="5"/>
      <c r="B57" s="46"/>
      <c r="C57" s="6" t="s">
        <v>237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44"/>
      <c r="Q57" s="5"/>
    </row>
    <row r="58" spans="1:17">
      <c r="A58" s="5"/>
      <c r="B58" s="46"/>
      <c r="C58" s="2" t="s">
        <v>238</v>
      </c>
      <c r="D58" s="2"/>
      <c r="E58" s="1"/>
      <c r="F58" s="54" t="str">
        <f t="shared" ref="F58:J58" si="40">IFERROR(F147/-F116,"NA")</f>
        <v>NA</v>
      </c>
      <c r="G58" s="54" t="str">
        <f t="shared" si="40"/>
        <v>NA</v>
      </c>
      <c r="H58" s="54" t="str">
        <f t="shared" si="40"/>
        <v>NA</v>
      </c>
      <c r="I58" s="54" t="str">
        <f t="shared" si="40"/>
        <v>NA</v>
      </c>
      <c r="J58" s="54" t="str">
        <f t="shared" si="40"/>
        <v>NA</v>
      </c>
      <c r="K58" s="2"/>
      <c r="L58" s="54" t="str">
        <f>IFERROR(L147/-L116,"NA")</f>
        <v>NA</v>
      </c>
      <c r="M58" s="2"/>
      <c r="N58" s="25" t="s">
        <v>202</v>
      </c>
      <c r="O58" s="25" t="s">
        <v>202</v>
      </c>
      <c r="P58" s="44"/>
      <c r="Q58" s="5"/>
    </row>
    <row r="59" spans="1:17">
      <c r="A59" s="5"/>
      <c r="B59" s="46"/>
      <c r="C59" s="2" t="s">
        <v>239</v>
      </c>
      <c r="D59" s="2"/>
      <c r="E59" s="1"/>
      <c r="F59" s="54" t="str">
        <f t="shared" ref="F59:J59" si="41">IFERROR(F150/-F116,"NA")</f>
        <v>NA</v>
      </c>
      <c r="G59" s="54" t="str">
        <f t="shared" si="41"/>
        <v>NA</v>
      </c>
      <c r="H59" s="54" t="str">
        <f t="shared" si="41"/>
        <v>NA</v>
      </c>
      <c r="I59" s="54" t="str">
        <f t="shared" si="41"/>
        <v>NA</v>
      </c>
      <c r="J59" s="54" t="str">
        <f t="shared" si="41"/>
        <v>NA</v>
      </c>
      <c r="K59" s="2"/>
      <c r="L59" s="54" t="str">
        <f>IFERROR(L150/-L116,"NA")</f>
        <v>NA</v>
      </c>
      <c r="M59" s="2"/>
      <c r="N59" s="25" t="s">
        <v>202</v>
      </c>
      <c r="O59" s="25" t="s">
        <v>202</v>
      </c>
      <c r="P59" s="44"/>
      <c r="Q59" s="5"/>
    </row>
    <row r="60" spans="1:17">
      <c r="A60" s="5"/>
      <c r="B60" s="46"/>
      <c r="C60" s="2" t="s">
        <v>240</v>
      </c>
      <c r="D60" s="2"/>
      <c r="E60" s="1"/>
      <c r="F60" s="54" t="str">
        <f t="shared" ref="F60:J60" si="42">IFERROR((F147+F181)/-F116,"NA")</f>
        <v>NA</v>
      </c>
      <c r="G60" s="54" t="str">
        <f t="shared" si="42"/>
        <v>NA</v>
      </c>
      <c r="H60" s="54" t="str">
        <f t="shared" si="42"/>
        <v>NA</v>
      </c>
      <c r="I60" s="54" t="str">
        <f t="shared" si="42"/>
        <v>NA</v>
      </c>
      <c r="J60" s="54" t="str">
        <f t="shared" si="42"/>
        <v>NA</v>
      </c>
      <c r="K60" s="2"/>
      <c r="L60" s="54" t="str">
        <f>IFERROR((L147+L181)/-L116,"NA")</f>
        <v>NA</v>
      </c>
      <c r="M60" s="2"/>
      <c r="N60" s="25" t="s">
        <v>202</v>
      </c>
      <c r="O60" s="25" t="s">
        <v>202</v>
      </c>
      <c r="P60" s="44"/>
      <c r="Q60" s="5"/>
    </row>
    <row r="61" spans="1:17">
      <c r="A61" s="5"/>
      <c r="B61" s="4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44"/>
      <c r="Q61" s="5"/>
    </row>
    <row r="62" spans="1:17">
      <c r="A62" s="5"/>
      <c r="B62" s="46"/>
      <c r="C62" s="6" t="s">
        <v>241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44"/>
      <c r="Q62" s="5"/>
    </row>
    <row r="63" spans="1:17">
      <c r="A63" s="5"/>
      <c r="B63" s="46"/>
      <c r="C63" s="2" t="s">
        <v>242</v>
      </c>
      <c r="D63" s="2"/>
      <c r="E63" s="1"/>
      <c r="F63" s="15" t="e">
        <f t="shared" ref="F63:J63" si="43">F162/F141</f>
        <v>#DIV/0!</v>
      </c>
      <c r="G63" s="15" t="e">
        <f t="shared" si="43"/>
        <v>#DIV/0!</v>
      </c>
      <c r="H63" s="15">
        <f t="shared" si="43"/>
        <v>0</v>
      </c>
      <c r="I63" s="15">
        <f t="shared" si="43"/>
        <v>0.40175637389329211</v>
      </c>
      <c r="J63" s="15">
        <f t="shared" si="43"/>
        <v>0.46576597534890241</v>
      </c>
      <c r="K63" s="2"/>
      <c r="L63" s="15">
        <f>L162/L141</f>
        <v>0.37140614476044898</v>
      </c>
      <c r="M63" s="2"/>
      <c r="N63" s="15">
        <f t="shared" ref="N63:O63" si="44">N162/N141</f>
        <v>0.37140614476044898</v>
      </c>
      <c r="O63" s="15">
        <f t="shared" si="44"/>
        <v>0.3308378426492028</v>
      </c>
      <c r="P63" s="44"/>
      <c r="Q63" s="5"/>
    </row>
    <row r="64" spans="1:17">
      <c r="A64" s="5"/>
      <c r="B64" s="46"/>
      <c r="C64" s="2" t="s">
        <v>243</v>
      </c>
      <c r="D64" s="2"/>
      <c r="E64" s="1"/>
      <c r="F64" s="15" t="e">
        <f t="shared" ref="F64:J64" si="45">F167/F141</f>
        <v>#DIV/0!</v>
      </c>
      <c r="G64" s="15" t="e">
        <f t="shared" si="45"/>
        <v>#DIV/0!</v>
      </c>
      <c r="H64" s="15">
        <f t="shared" si="45"/>
        <v>0</v>
      </c>
      <c r="I64" s="15">
        <f t="shared" si="45"/>
        <v>0.45575948295699875</v>
      </c>
      <c r="J64" s="15">
        <f t="shared" si="45"/>
        <v>0.50719444676259051</v>
      </c>
      <c r="K64" s="2"/>
      <c r="L64" s="15">
        <f>L167/L141</f>
        <v>0.41132896579428835</v>
      </c>
      <c r="M64" s="2"/>
      <c r="N64" s="15">
        <f t="shared" ref="N64:O64" si="46">N167/N141</f>
        <v>0.41132896579428835</v>
      </c>
      <c r="O64" s="15">
        <f t="shared" si="46"/>
        <v>0.3825661945228146</v>
      </c>
      <c r="P64" s="44"/>
      <c r="Q64" s="5"/>
    </row>
    <row r="65" spans="1:17">
      <c r="A65" s="5"/>
      <c r="B65" s="46"/>
      <c r="C65" s="2" t="s">
        <v>244</v>
      </c>
      <c r="D65" s="2"/>
      <c r="E65" s="1"/>
      <c r="F65" s="15" t="e">
        <f t="shared" ref="F65:J65" si="47">(F168+F170)/F141</f>
        <v>#DIV/0!</v>
      </c>
      <c r="G65" s="15" t="e">
        <f t="shared" si="47"/>
        <v>#DIV/0!</v>
      </c>
      <c r="H65" s="15">
        <f t="shared" si="47"/>
        <v>0</v>
      </c>
      <c r="I65" s="15">
        <f t="shared" si="47"/>
        <v>0</v>
      </c>
      <c r="J65" s="15">
        <f t="shared" si="47"/>
        <v>0</v>
      </c>
      <c r="K65" s="2"/>
      <c r="L65" s="15">
        <f>(L168+L170)/L141</f>
        <v>0</v>
      </c>
      <c r="M65" s="2"/>
      <c r="N65" s="15">
        <f t="shared" ref="N65:O65" si="48">(N168+N170)/N141</f>
        <v>0</v>
      </c>
      <c r="O65" s="15">
        <f t="shared" si="48"/>
        <v>0</v>
      </c>
      <c r="P65" s="44"/>
      <c r="Q65" s="5"/>
    </row>
    <row r="66" spans="1:17">
      <c r="A66" s="5"/>
      <c r="B66" s="46"/>
      <c r="C66" s="2" t="s">
        <v>245</v>
      </c>
      <c r="D66" s="2"/>
      <c r="E66" s="1"/>
      <c r="F66" s="15" t="e">
        <f t="shared" ref="F66:J66" si="49">F169/F141</f>
        <v>#DIV/0!</v>
      </c>
      <c r="G66" s="15" t="e">
        <f t="shared" si="49"/>
        <v>#DIV/0!</v>
      </c>
      <c r="H66" s="15">
        <f t="shared" si="49"/>
        <v>0</v>
      </c>
      <c r="I66" s="15">
        <f t="shared" si="49"/>
        <v>7.3669781966540893E-2</v>
      </c>
      <c r="J66" s="15">
        <f t="shared" si="49"/>
        <v>4.1544770362874121E-2</v>
      </c>
      <c r="K66" s="2"/>
      <c r="L66" s="15">
        <f>L169/L141</f>
        <v>6.6116376991168846E-2</v>
      </c>
      <c r="M66" s="2"/>
      <c r="N66" s="15">
        <f t="shared" ref="N66:O66" si="50">N169/N141</f>
        <v>6.6116376991168846E-2</v>
      </c>
      <c r="O66" s="15">
        <f t="shared" si="50"/>
        <v>6.4825724237159474E-2</v>
      </c>
      <c r="P66" s="44"/>
      <c r="Q66" s="5"/>
    </row>
    <row r="67" spans="1:17">
      <c r="A67" s="5"/>
      <c r="B67" s="46"/>
      <c r="C67" s="2" t="s">
        <v>246</v>
      </c>
      <c r="D67" s="2"/>
      <c r="E67" s="1"/>
      <c r="F67" s="15" t="e">
        <f t="shared" ref="F67:J67" si="51">F158/F141</f>
        <v>#DIV/0!</v>
      </c>
      <c r="G67" s="15" t="e">
        <f t="shared" si="51"/>
        <v>#DIV/0!</v>
      </c>
      <c r="H67" s="15">
        <f t="shared" si="51"/>
        <v>0</v>
      </c>
      <c r="I67" s="15">
        <f t="shared" si="51"/>
        <v>0.35979823444048409</v>
      </c>
      <c r="J67" s="15">
        <f t="shared" si="51"/>
        <v>0.4310911003578014</v>
      </c>
      <c r="K67" s="2"/>
      <c r="L67" s="15">
        <f>L158/L141</f>
        <v>0.33752463522201848</v>
      </c>
      <c r="M67" s="2"/>
      <c r="N67" s="15">
        <f t="shared" ref="N67:O67" si="52">N158/N141</f>
        <v>0.33752463522201848</v>
      </c>
      <c r="O67" s="15">
        <f t="shared" si="52"/>
        <v>0.27375478409389919</v>
      </c>
      <c r="P67" s="44"/>
      <c r="Q67" s="5"/>
    </row>
    <row r="68" spans="1:17">
      <c r="A68" s="5"/>
      <c r="B68" s="46"/>
      <c r="C68" s="2" t="s">
        <v>247</v>
      </c>
      <c r="D68" s="2"/>
      <c r="E68" s="1"/>
      <c r="F68" s="15" t="e">
        <f t="shared" ref="F68:J68" si="53">F159/F141</f>
        <v>#DIV/0!</v>
      </c>
      <c r="G68" s="15" t="e">
        <f t="shared" si="53"/>
        <v>#DIV/0!</v>
      </c>
      <c r="H68" s="15">
        <f t="shared" si="53"/>
        <v>0</v>
      </c>
      <c r="I68" s="15">
        <f t="shared" si="53"/>
        <v>0</v>
      </c>
      <c r="J68" s="15">
        <f t="shared" si="53"/>
        <v>0</v>
      </c>
      <c r="K68" s="2"/>
      <c r="L68" s="15">
        <f>L159/L141</f>
        <v>0</v>
      </c>
      <c r="M68" s="2"/>
      <c r="N68" s="15">
        <f t="shared" ref="N68:O68" si="54">N159/N141</f>
        <v>0</v>
      </c>
      <c r="O68" s="15">
        <f t="shared" si="54"/>
        <v>0</v>
      </c>
      <c r="P68" s="44"/>
      <c r="Q68" s="5"/>
    </row>
    <row r="69" spans="1:17">
      <c r="A69" s="5"/>
      <c r="B69" s="46"/>
      <c r="C69" s="2" t="s">
        <v>248</v>
      </c>
      <c r="D69" s="2"/>
      <c r="E69" s="1"/>
      <c r="F69" s="15" t="e">
        <f t="shared" ref="F69:J69" si="55">F164/F141</f>
        <v>#DIV/0!</v>
      </c>
      <c r="G69" s="15" t="e">
        <f t="shared" si="55"/>
        <v>#DIV/0!</v>
      </c>
      <c r="H69" s="15">
        <f t="shared" si="55"/>
        <v>0</v>
      </c>
      <c r="I69" s="15">
        <f t="shared" si="55"/>
        <v>7.7145022458103675E-3</v>
      </c>
      <c r="J69" s="15">
        <f t="shared" si="55"/>
        <v>7.8541896049901406E-3</v>
      </c>
      <c r="K69" s="2"/>
      <c r="L69" s="15">
        <f>L164/L141</f>
        <v>7.9703227491493955E-3</v>
      </c>
      <c r="M69" s="2"/>
      <c r="N69" s="15">
        <f t="shared" ref="N69:O69" si="56">N164/N141</f>
        <v>7.9703227491493955E-3</v>
      </c>
      <c r="O69" s="15">
        <f t="shared" si="56"/>
        <v>7.8279840198063697E-3</v>
      </c>
      <c r="P69" s="44"/>
      <c r="Q69" s="5"/>
    </row>
    <row r="70" spans="1:17">
      <c r="A70" s="5"/>
      <c r="B70" s="46"/>
      <c r="C70" s="2" t="s">
        <v>249</v>
      </c>
      <c r="D70" s="2"/>
      <c r="E70" s="1"/>
      <c r="F70" s="15" t="e">
        <f t="shared" ref="F70:J70" si="57">F91/F141</f>
        <v>#DIV/0!</v>
      </c>
      <c r="G70" s="15" t="e">
        <f t="shared" si="57"/>
        <v>#DIV/0!</v>
      </c>
      <c r="H70" s="15">
        <f t="shared" si="57"/>
        <v>0.80177632000551613</v>
      </c>
      <c r="I70" s="15">
        <f t="shared" si="57"/>
        <v>0.19531038249275037</v>
      </c>
      <c r="J70" s="15">
        <f t="shared" si="57"/>
        <v>0.42972228049859867</v>
      </c>
      <c r="K70" s="2"/>
      <c r="L70" s="15">
        <f>L91/L141</f>
        <v>0.43169538760081677</v>
      </c>
      <c r="M70" s="2"/>
      <c r="N70" s="15">
        <f t="shared" ref="N70:O70" si="58">N91/N141</f>
        <v>1.390576233869281E-2</v>
      </c>
      <c r="O70" s="15">
        <f t="shared" si="58"/>
        <v>1.5174017527721932E-2</v>
      </c>
      <c r="P70" s="44"/>
      <c r="Q70" s="5"/>
    </row>
    <row r="71" spans="1:17">
      <c r="A71" s="5"/>
      <c r="B71" s="46"/>
      <c r="C71" s="2" t="s">
        <v>250</v>
      </c>
      <c r="D71" s="2"/>
      <c r="E71" s="1"/>
      <c r="F71" s="15" t="e">
        <f t="shared" ref="F71:J71" si="59">F172/F141</f>
        <v>#DIV/0!</v>
      </c>
      <c r="G71" s="15" t="e">
        <f t="shared" si="59"/>
        <v>#DIV/0!</v>
      </c>
      <c r="H71" s="15">
        <f t="shared" si="59"/>
        <v>0</v>
      </c>
      <c r="I71" s="15">
        <f t="shared" si="59"/>
        <v>0.36702607661226166</v>
      </c>
      <c r="J71" s="15">
        <f t="shared" si="59"/>
        <v>0.44856765943750354</v>
      </c>
      <c r="K71" s="2"/>
      <c r="L71" s="15">
        <f>L172/L141</f>
        <v>0.32767407768244294</v>
      </c>
      <c r="M71" s="2"/>
      <c r="N71" s="15">
        <f t="shared" ref="N71:O71" si="60">N172/N141</f>
        <v>0.32767407768244294</v>
      </c>
      <c r="O71" s="15">
        <f t="shared" si="60"/>
        <v>0.30170319449700433</v>
      </c>
      <c r="P71" s="44"/>
      <c r="Q71" s="5"/>
    </row>
    <row r="72" spans="1:17">
      <c r="A72" s="5"/>
      <c r="B72" s="46"/>
      <c r="C72" s="2" t="s">
        <v>251</v>
      </c>
      <c r="D72" s="2"/>
      <c r="E72" s="1"/>
      <c r="F72" s="15" t="e">
        <f t="shared" ref="F72:J72" si="61">F172/F141</f>
        <v>#DIV/0!</v>
      </c>
      <c r="G72" s="15" t="e">
        <f t="shared" si="61"/>
        <v>#DIV/0!</v>
      </c>
      <c r="H72" s="15">
        <f t="shared" si="61"/>
        <v>0</v>
      </c>
      <c r="I72" s="15">
        <f t="shared" si="61"/>
        <v>0.36702607661226166</v>
      </c>
      <c r="J72" s="15">
        <f t="shared" si="61"/>
        <v>0.44856765943750354</v>
      </c>
      <c r="K72" s="2"/>
      <c r="L72" s="15">
        <f>L172/L141</f>
        <v>0.32767407768244294</v>
      </c>
      <c r="M72" s="2"/>
      <c r="N72" s="15">
        <f t="shared" ref="N72:O72" si="62">N172/N141</f>
        <v>0.32767407768244294</v>
      </c>
      <c r="O72" s="15">
        <f t="shared" si="62"/>
        <v>0.30170319449700433</v>
      </c>
      <c r="P72" s="44"/>
      <c r="Q72" s="5"/>
    </row>
    <row r="73" spans="1:17">
      <c r="A73" s="5"/>
      <c r="B73" s="46"/>
      <c r="C73" s="2" t="s">
        <v>252</v>
      </c>
      <c r="D73" s="2"/>
      <c r="E73" s="1"/>
      <c r="F73" s="15" t="e">
        <f t="shared" ref="F73:J73" si="63">F147/F141</f>
        <v>#DIV/0!</v>
      </c>
      <c r="G73" s="15" t="e">
        <f t="shared" si="63"/>
        <v>#DIV/0!</v>
      </c>
      <c r="H73" s="15">
        <f t="shared" si="63"/>
        <v>0.45928050552285643</v>
      </c>
      <c r="I73" s="15">
        <f t="shared" si="63"/>
        <v>-0.22507707099839633</v>
      </c>
      <c r="J73" s="15">
        <f t="shared" si="63"/>
        <v>3.6894965350356593E-2</v>
      </c>
      <c r="K73" s="2"/>
      <c r="L73" s="15">
        <f>L147/L141</f>
        <v>6.0655939212888093E-3</v>
      </c>
      <c r="M73" s="2"/>
      <c r="N73" s="15">
        <f t="shared" ref="N73:O73" si="64">N147/N141</f>
        <v>-9.3266046854660084E-2</v>
      </c>
      <c r="O73" s="15">
        <f t="shared" si="64"/>
        <v>-6.2305691495385632E-2</v>
      </c>
      <c r="P73" s="44"/>
      <c r="Q73" s="5"/>
    </row>
    <row r="74" spans="1:17">
      <c r="A74" s="5"/>
      <c r="B74" s="46"/>
      <c r="C74" s="2" t="s">
        <v>253</v>
      </c>
      <c r="D74" s="2"/>
      <c r="E74" s="1"/>
      <c r="F74" s="15" t="e">
        <f t="shared" ref="F74:J74" si="65">-F181/F141</f>
        <v>#DIV/0!</v>
      </c>
      <c r="G74" s="15" t="e">
        <f t="shared" si="65"/>
        <v>#DIV/0!</v>
      </c>
      <c r="H74" s="15">
        <f t="shared" si="65"/>
        <v>9.006793808842492E-3</v>
      </c>
      <c r="I74" s="15">
        <f t="shared" si="65"/>
        <v>8.0462229876406121E-3</v>
      </c>
      <c r="J74" s="15">
        <f t="shared" si="65"/>
        <v>7.4583215823347017E-3</v>
      </c>
      <c r="K74" s="2"/>
      <c r="L74" s="15">
        <f>-L181/L141</f>
        <v>6.2534124016379901E-3</v>
      </c>
      <c r="M74" s="2"/>
      <c r="N74" s="15">
        <f t="shared" ref="N74:O74" si="66">-N181/N141</f>
        <v>1.2924307948878565E-3</v>
      </c>
      <c r="O74" s="15">
        <f t="shared" si="66"/>
        <v>2.5589138302152619E-3</v>
      </c>
      <c r="P74" s="44"/>
      <c r="Q74" s="5"/>
    </row>
    <row r="75" spans="1:17">
      <c r="A75" s="5"/>
      <c r="B75" s="46"/>
      <c r="C75" s="2" t="s">
        <v>254</v>
      </c>
      <c r="D75" s="2"/>
      <c r="E75" s="1"/>
      <c r="F75" s="15" t="e">
        <f t="shared" ref="F75:J75" si="67">(F147+F181)/F141</f>
        <v>#DIV/0!</v>
      </c>
      <c r="G75" s="15" t="e">
        <f t="shared" si="67"/>
        <v>#DIV/0!</v>
      </c>
      <c r="H75" s="15">
        <f t="shared" si="67"/>
        <v>0.45027371171401392</v>
      </c>
      <c r="I75" s="15">
        <f t="shared" si="67"/>
        <v>-0.23312329398603696</v>
      </c>
      <c r="J75" s="15">
        <f t="shared" si="67"/>
        <v>2.9436643768021895E-2</v>
      </c>
      <c r="K75" s="2"/>
      <c r="L75" s="15">
        <f>(L147+L181)/L141</f>
        <v>-1.8781848034918114E-4</v>
      </c>
      <c r="M75" s="2"/>
      <c r="N75" s="15">
        <f t="shared" ref="N75:O75" si="68">(N147+N181)/N141</f>
        <v>-9.4558477649547931E-2</v>
      </c>
      <c r="O75" s="15">
        <f t="shared" si="68"/>
        <v>-6.4864605325600899E-2</v>
      </c>
      <c r="P75" s="44"/>
      <c r="Q75" s="5"/>
    </row>
    <row r="76" spans="1:17">
      <c r="A76" s="5"/>
      <c r="B76" s="4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44"/>
      <c r="Q76" s="5"/>
    </row>
    <row r="77" spans="1:17">
      <c r="A77" s="5"/>
      <c r="B77" s="46"/>
      <c r="C77" s="20" t="s">
        <v>74</v>
      </c>
      <c r="D77" s="20"/>
      <c r="E77" s="20"/>
      <c r="F77" s="37">
        <f t="shared" ref="F77:J77" si="69">F87</f>
        <v>0</v>
      </c>
      <c r="G77" s="37">
        <f t="shared" si="69"/>
        <v>0</v>
      </c>
      <c r="H77" s="37">
        <f t="shared" si="69"/>
        <v>41144</v>
      </c>
      <c r="I77" s="37">
        <f t="shared" si="69"/>
        <v>41717</v>
      </c>
      <c r="J77" s="37">
        <f t="shared" si="69"/>
        <v>41876</v>
      </c>
      <c r="K77" s="67"/>
      <c r="L77" s="81"/>
      <c r="M77" s="84"/>
      <c r="N77" s="37">
        <f t="shared" ref="N77:O77" si="70">N87</f>
        <v>41717</v>
      </c>
      <c r="O77" s="37">
        <f t="shared" si="70"/>
        <v>41221</v>
      </c>
      <c r="P77" s="44"/>
      <c r="Q77" s="5"/>
    </row>
    <row r="78" spans="1:17">
      <c r="A78" s="5"/>
      <c r="B78" s="46"/>
      <c r="C78" s="20" t="s">
        <v>0</v>
      </c>
      <c r="D78" s="2"/>
      <c r="E78" s="2"/>
      <c r="F78" s="42"/>
      <c r="G78" s="42"/>
      <c r="H78" s="42"/>
      <c r="I78" s="42"/>
      <c r="J78" s="42"/>
      <c r="K78" s="2"/>
      <c r="L78" s="2"/>
      <c r="M78" s="2"/>
      <c r="N78" s="42"/>
      <c r="O78" s="42"/>
      <c r="P78" s="44"/>
      <c r="Q78" s="5"/>
    </row>
    <row r="79" spans="1:17">
      <c r="A79" s="5"/>
      <c r="B79" s="4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38"/>
      <c r="Q79" s="5"/>
    </row>
    <row r="80" spans="1:1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>
      <c r="A81" s="5"/>
      <c r="B81" s="3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40"/>
      <c r="Q81" s="5"/>
    </row>
    <row r="82" spans="1:17">
      <c r="A82" s="5"/>
      <c r="B82" s="46"/>
      <c r="C82" s="80" t="s">
        <v>255</v>
      </c>
      <c r="D82" s="19"/>
      <c r="E82" s="19"/>
      <c r="F82" s="9"/>
      <c r="G82" s="9"/>
      <c r="H82" s="9"/>
      <c r="I82" s="9"/>
      <c r="J82" s="9"/>
      <c r="K82" s="9"/>
      <c r="L82" s="9"/>
      <c r="M82" s="9"/>
      <c r="N82" s="9"/>
      <c r="O82" s="9"/>
      <c r="P82" s="44"/>
      <c r="Q82" s="5"/>
    </row>
    <row r="83" spans="1:17">
      <c r="A83" s="5"/>
      <c r="B83" s="46"/>
      <c r="C83" s="74"/>
      <c r="D83" s="6"/>
      <c r="E83" s="6"/>
      <c r="F83" s="2"/>
      <c r="G83" s="2"/>
      <c r="H83" s="2"/>
      <c r="I83" s="2"/>
      <c r="J83" s="2"/>
      <c r="K83" s="2"/>
      <c r="L83" s="2"/>
      <c r="M83" s="2"/>
      <c r="N83" s="2"/>
      <c r="O83" s="2"/>
      <c r="P83" s="44"/>
      <c r="Q83" s="5"/>
    </row>
    <row r="84" spans="1:17">
      <c r="A84" s="5"/>
      <c r="B84" s="46"/>
      <c r="C84" s="65"/>
      <c r="D84" s="65"/>
      <c r="E84" s="49"/>
      <c r="F84" s="2"/>
      <c r="G84" s="2"/>
      <c r="H84" s="2"/>
      <c r="I84" s="2"/>
      <c r="J84" s="2"/>
      <c r="K84" s="2"/>
      <c r="L84" s="78" t="s">
        <v>191</v>
      </c>
      <c r="M84" s="2"/>
      <c r="N84" s="2"/>
      <c r="O84" s="2"/>
      <c r="P84" s="44"/>
      <c r="Q84" s="5"/>
    </row>
    <row r="85" spans="1:17">
      <c r="A85" s="5"/>
      <c r="B85" s="46"/>
      <c r="C85" s="2" t="s">
        <v>287</v>
      </c>
      <c r="D85" s="2"/>
      <c r="E85" s="99" t="s">
        <v>192</v>
      </c>
      <c r="F85" s="99"/>
      <c r="G85" s="99"/>
      <c r="H85" s="99"/>
      <c r="I85" s="99"/>
      <c r="J85" s="99"/>
      <c r="K85" s="47"/>
      <c r="L85" s="13" t="s">
        <v>193</v>
      </c>
      <c r="M85" s="71"/>
      <c r="N85" s="99" t="s">
        <v>194</v>
      </c>
      <c r="O85" s="99"/>
      <c r="P85" s="44"/>
      <c r="Q85" s="5"/>
    </row>
    <row r="86" spans="1:17">
      <c r="A86" s="5"/>
      <c r="B86" s="46"/>
      <c r="C86" s="52" t="s">
        <v>188</v>
      </c>
      <c r="D86" s="33"/>
      <c r="E86" s="32"/>
      <c r="F86" s="32"/>
      <c r="G86" s="32"/>
      <c r="H86" s="23">
        <v>40359</v>
      </c>
      <c r="I86" s="23">
        <v>40724</v>
      </c>
      <c r="J86" s="23">
        <v>41090</v>
      </c>
      <c r="K86" s="32"/>
      <c r="L86" s="21">
        <f t="shared" ref="L86:L87" si="71">N86</f>
        <v>41182</v>
      </c>
      <c r="M86" s="32" t="s">
        <v>272</v>
      </c>
      <c r="N86" s="23">
        <v>41182</v>
      </c>
      <c r="O86" s="23">
        <v>40816</v>
      </c>
      <c r="P86" s="44"/>
      <c r="Q86" s="5"/>
    </row>
    <row r="87" spans="1:17">
      <c r="A87" s="5"/>
      <c r="B87" s="46"/>
      <c r="C87" s="20" t="s">
        <v>74</v>
      </c>
      <c r="D87" s="20"/>
      <c r="E87" s="31"/>
      <c r="F87" s="31"/>
      <c r="G87" s="31"/>
      <c r="H87" s="24">
        <v>41144</v>
      </c>
      <c r="I87" s="24">
        <v>41717</v>
      </c>
      <c r="J87" s="24">
        <v>41876</v>
      </c>
      <c r="K87" s="67"/>
      <c r="L87" s="55">
        <f t="shared" si="71"/>
        <v>41717</v>
      </c>
      <c r="M87" s="67" t="s">
        <v>272</v>
      </c>
      <c r="N87" s="24">
        <v>41717</v>
      </c>
      <c r="O87" s="24">
        <v>41221</v>
      </c>
      <c r="P87" s="44" t="s">
        <v>272</v>
      </c>
      <c r="Q87" s="5"/>
    </row>
    <row r="88" spans="1:17">
      <c r="A88" s="5"/>
      <c r="B88" s="46"/>
      <c r="C88" s="82"/>
      <c r="D88" s="6"/>
      <c r="E88" s="6"/>
      <c r="F88" s="31"/>
      <c r="G88" s="31"/>
      <c r="H88" s="31"/>
      <c r="I88" s="31"/>
      <c r="J88" s="31"/>
      <c r="K88" s="2"/>
      <c r="L88" s="2"/>
      <c r="M88" s="2"/>
      <c r="N88" s="2"/>
      <c r="O88" s="2"/>
      <c r="P88" s="44" t="s">
        <v>272</v>
      </c>
      <c r="Q88" s="5"/>
    </row>
    <row r="89" spans="1:17">
      <c r="A89" s="5"/>
      <c r="B89" s="46"/>
      <c r="C89" s="19" t="s">
        <v>256</v>
      </c>
      <c r="D89" s="19"/>
      <c r="E89" s="19"/>
      <c r="F89" s="9"/>
      <c r="G89" s="9"/>
      <c r="H89" s="9"/>
      <c r="I89" s="9"/>
      <c r="J89" s="9"/>
      <c r="K89" s="9"/>
      <c r="L89" s="9"/>
      <c r="M89" s="9"/>
      <c r="N89" s="9"/>
      <c r="O89" s="9"/>
      <c r="P89" s="44"/>
      <c r="Q89" s="5"/>
    </row>
    <row r="90" spans="1:17">
      <c r="A90" s="5"/>
      <c r="B90" s="46"/>
      <c r="C90" s="6"/>
      <c r="D90" s="6"/>
      <c r="E90" s="6"/>
      <c r="F90" s="2"/>
      <c r="G90" s="2"/>
      <c r="H90" s="2"/>
      <c r="I90" s="2"/>
      <c r="J90" s="2"/>
      <c r="K90" s="2"/>
      <c r="L90" s="2"/>
      <c r="M90" s="2"/>
      <c r="N90" s="2"/>
      <c r="O90" s="2"/>
      <c r="P90" s="44"/>
      <c r="Q90" s="5"/>
    </row>
    <row r="91" spans="1:17">
      <c r="A91" s="5"/>
      <c r="B91" s="46"/>
      <c r="C91" s="26" t="s">
        <v>115</v>
      </c>
      <c r="D91" s="2"/>
      <c r="E91" s="14">
        <v>0</v>
      </c>
      <c r="F91" s="14">
        <v>0</v>
      </c>
      <c r="G91" s="14">
        <v>0</v>
      </c>
      <c r="H91" s="14">
        <v>60930.341999999997</v>
      </c>
      <c r="I91" s="14">
        <v>14709.478999999999</v>
      </c>
      <c r="J91" s="14">
        <v>32733.827000000001</v>
      </c>
      <c r="K91" s="14"/>
      <c r="L91" s="14">
        <f>IF(J91=N91,J91,J91+N91-O91)</f>
        <v>32640.591000000004</v>
      </c>
      <c r="M91" s="14"/>
      <c r="N91" s="14">
        <v>1051.4179999999999</v>
      </c>
      <c r="O91" s="14">
        <v>1144.654</v>
      </c>
      <c r="P91" s="44"/>
      <c r="Q91" s="51"/>
    </row>
    <row r="92" spans="1:17">
      <c r="A92" s="5"/>
      <c r="B92" s="46"/>
      <c r="C92" s="26" t="s">
        <v>114</v>
      </c>
      <c r="D92" s="2"/>
      <c r="E92" s="1">
        <f t="shared" ref="E92:J92" si="72">SUM(E93:E94)</f>
        <v>0</v>
      </c>
      <c r="F92" s="1">
        <f t="shared" si="72"/>
        <v>0</v>
      </c>
      <c r="G92" s="1">
        <f t="shared" si="72"/>
        <v>0</v>
      </c>
      <c r="H92" s="1">
        <f t="shared" si="72"/>
        <v>960.22199999999998</v>
      </c>
      <c r="I92" s="1">
        <f t="shared" si="72"/>
        <v>419.35199999999998</v>
      </c>
      <c r="J92" s="1">
        <f t="shared" si="72"/>
        <v>427.03500000000003</v>
      </c>
      <c r="K92" s="1"/>
      <c r="L92" s="1">
        <f>SUM(L93:L94)</f>
        <v>427.601</v>
      </c>
      <c r="M92" s="1"/>
      <c r="N92" s="1">
        <f t="shared" ref="N92:O92" si="73">SUM(N93:N94)</f>
        <v>96.430999999999997</v>
      </c>
      <c r="O92" s="1">
        <f t="shared" si="73"/>
        <v>95.864999999999995</v>
      </c>
      <c r="P92" s="44"/>
      <c r="Q92" s="51"/>
    </row>
    <row r="93" spans="1:17">
      <c r="A93" s="5"/>
      <c r="B93" s="46"/>
      <c r="C93" s="63" t="s">
        <v>114</v>
      </c>
      <c r="D93" s="2"/>
      <c r="E93" s="1">
        <v>0</v>
      </c>
      <c r="F93" s="1">
        <v>0</v>
      </c>
      <c r="G93" s="1">
        <v>0</v>
      </c>
      <c r="H93" s="1">
        <v>960.22199999999998</v>
      </c>
      <c r="I93" s="1">
        <v>419.35199999999998</v>
      </c>
      <c r="J93" s="1">
        <v>427.03500000000003</v>
      </c>
      <c r="K93" s="1"/>
      <c r="L93" s="1">
        <f t="shared" ref="L93:L95" si="74">IF(J93=N93,J93,J93+N93-O93)</f>
        <v>427.601</v>
      </c>
      <c r="M93" s="1"/>
      <c r="N93" s="75">
        <v>96.430999999999997</v>
      </c>
      <c r="O93" s="75">
        <v>95.864999999999995</v>
      </c>
      <c r="P93" s="44"/>
      <c r="Q93" s="5"/>
    </row>
    <row r="94" spans="1:17">
      <c r="A94" s="5"/>
      <c r="B94" s="46"/>
      <c r="C94" s="63" t="s">
        <v>113</v>
      </c>
      <c r="D94" s="2"/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1"/>
      <c r="L94" s="3">
        <f t="shared" si="74"/>
        <v>0</v>
      </c>
      <c r="M94" s="1"/>
      <c r="N94" s="3">
        <v>0</v>
      </c>
      <c r="O94" s="3">
        <v>0</v>
      </c>
      <c r="P94" s="44"/>
      <c r="Q94" s="5"/>
    </row>
    <row r="95" spans="1:17">
      <c r="A95" s="5"/>
      <c r="B95" s="46"/>
      <c r="C95" s="6" t="s">
        <v>112</v>
      </c>
      <c r="D95" s="2"/>
      <c r="E95" s="18">
        <v>0</v>
      </c>
      <c r="F95" s="18">
        <v>0</v>
      </c>
      <c r="G95" s="18">
        <v>0</v>
      </c>
      <c r="H95" s="18">
        <v>59970.12</v>
      </c>
      <c r="I95" s="18">
        <v>14290.127</v>
      </c>
      <c r="J95" s="18">
        <v>32306.792000000001</v>
      </c>
      <c r="K95" s="4"/>
      <c r="L95" s="41">
        <f t="shared" si="74"/>
        <v>32212.99</v>
      </c>
      <c r="M95" s="1"/>
      <c r="N95" s="41">
        <v>954.98699999999997</v>
      </c>
      <c r="O95" s="41">
        <v>1048.789</v>
      </c>
      <c r="P95" s="44"/>
      <c r="Q95" s="5"/>
    </row>
    <row r="96" spans="1:17">
      <c r="A96" s="5"/>
      <c r="B96" s="46"/>
      <c r="C96" s="35" t="s">
        <v>76</v>
      </c>
      <c r="D96" s="6"/>
      <c r="E96" s="8">
        <f t="shared" ref="E96:J96" si="75">IFERROR(E95/E$91,0)</f>
        <v>0</v>
      </c>
      <c r="F96" s="8">
        <f t="shared" si="75"/>
        <v>0</v>
      </c>
      <c r="G96" s="8">
        <f t="shared" si="75"/>
        <v>0</v>
      </c>
      <c r="H96" s="8">
        <f t="shared" si="75"/>
        <v>0.98424065960437257</v>
      </c>
      <c r="I96" s="8">
        <f t="shared" si="75"/>
        <v>0.97149103649422264</v>
      </c>
      <c r="J96" s="8">
        <f t="shared" si="75"/>
        <v>0.9869543209842222</v>
      </c>
      <c r="K96" s="8"/>
      <c r="L96" s="8">
        <f>IFERROR(L95/L$91,0)</f>
        <v>0.98689971636849338</v>
      </c>
      <c r="M96" s="8"/>
      <c r="N96" s="8">
        <f t="shared" ref="N96:O96" si="76">IFERROR(N95/N$91,0)</f>
        <v>0.90828481155924667</v>
      </c>
      <c r="O96" s="8">
        <f t="shared" si="76"/>
        <v>0.91624980124998467</v>
      </c>
      <c r="P96" s="44"/>
      <c r="Q96" s="5"/>
    </row>
    <row r="97" spans="1:17">
      <c r="A97" s="5"/>
      <c r="B97" s="46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4"/>
      <c r="Q97" s="5"/>
    </row>
    <row r="98" spans="1:17">
      <c r="A98" s="5"/>
      <c r="B98" s="46"/>
      <c r="C98" s="6" t="s">
        <v>111</v>
      </c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4"/>
      <c r="Q98" s="5"/>
    </row>
    <row r="99" spans="1:17">
      <c r="A99" s="5"/>
      <c r="B99" s="46"/>
      <c r="C99" s="2" t="s">
        <v>110</v>
      </c>
      <c r="D99" s="2"/>
      <c r="E99" s="1">
        <v>0</v>
      </c>
      <c r="F99" s="1">
        <v>0</v>
      </c>
      <c r="G99" s="1">
        <v>0</v>
      </c>
      <c r="H99" s="1">
        <v>6183.1090000000004</v>
      </c>
      <c r="I99" s="1">
        <v>7944.2030000000004</v>
      </c>
      <c r="J99" s="1">
        <v>6608.6009999999997</v>
      </c>
      <c r="K99" s="1"/>
      <c r="L99" s="1">
        <f t="shared" ref="L99:L110" si="77">IF(J99=N99,J99,J99+N99-O99)</f>
        <v>6706.2889999999989</v>
      </c>
      <c r="M99" s="1"/>
      <c r="N99" s="1">
        <v>1477.097</v>
      </c>
      <c r="O99" s="1">
        <v>1379.4090000000001</v>
      </c>
      <c r="P99" s="44"/>
      <c r="Q99" s="48"/>
    </row>
    <row r="100" spans="1:17">
      <c r="A100" s="5"/>
      <c r="B100" s="46"/>
      <c r="C100" s="2" t="s">
        <v>109</v>
      </c>
      <c r="D100" s="2"/>
      <c r="E100" s="1">
        <v>0</v>
      </c>
      <c r="F100" s="1">
        <v>0</v>
      </c>
      <c r="G100" s="1">
        <v>0</v>
      </c>
      <c r="H100" s="1">
        <v>19853.88</v>
      </c>
      <c r="I100" s="1">
        <v>24536.544000000002</v>
      </c>
      <c r="J100" s="1">
        <v>24255.566999999999</v>
      </c>
      <c r="K100" s="1"/>
      <c r="L100" s="1">
        <f t="shared" si="77"/>
        <v>26237.236999999997</v>
      </c>
      <c r="M100" s="1"/>
      <c r="N100" s="1">
        <v>6793.9219999999996</v>
      </c>
      <c r="O100" s="1">
        <v>4812.2520000000004</v>
      </c>
      <c r="P100" s="44"/>
      <c r="Q100" s="5"/>
    </row>
    <row r="101" spans="1:17">
      <c r="A101" s="5"/>
      <c r="B101" s="46"/>
      <c r="C101" s="2" t="s">
        <v>80</v>
      </c>
      <c r="D101" s="2"/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/>
      <c r="L101" s="1">
        <f t="shared" si="77"/>
        <v>0</v>
      </c>
      <c r="M101" s="1"/>
      <c r="N101" s="1">
        <v>0</v>
      </c>
      <c r="O101" s="1">
        <v>0</v>
      </c>
      <c r="P101" s="44"/>
      <c r="Q101" s="5"/>
    </row>
    <row r="102" spans="1:17">
      <c r="A102" s="5"/>
      <c r="B102" s="46"/>
      <c r="C102" s="2" t="s">
        <v>257</v>
      </c>
      <c r="D102" s="2"/>
      <c r="E102" s="1">
        <f t="shared" ref="E102:J102" si="78">SUM(E103:E104)</f>
        <v>0</v>
      </c>
      <c r="F102" s="1">
        <f t="shared" si="78"/>
        <v>0</v>
      </c>
      <c r="G102" s="1">
        <f t="shared" si="78"/>
        <v>0</v>
      </c>
      <c r="H102" s="1">
        <f t="shared" si="78"/>
        <v>0</v>
      </c>
      <c r="I102" s="1">
        <f t="shared" si="78"/>
        <v>-279.01</v>
      </c>
      <c r="J102" s="1">
        <f t="shared" si="78"/>
        <v>0</v>
      </c>
      <c r="K102" s="1"/>
      <c r="L102" s="1">
        <f t="shared" si="77"/>
        <v>0</v>
      </c>
      <c r="M102" s="1"/>
      <c r="N102" s="1">
        <f t="shared" ref="N102:O102" si="79">SUM(N103:N104)</f>
        <v>0</v>
      </c>
      <c r="O102" s="1">
        <f t="shared" si="79"/>
        <v>0</v>
      </c>
      <c r="P102" s="44"/>
      <c r="Q102" s="5"/>
    </row>
    <row r="103" spans="1:17">
      <c r="A103" s="5"/>
      <c r="B103" s="46"/>
      <c r="C103" s="63" t="s">
        <v>79</v>
      </c>
      <c r="D103" s="2"/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/>
      <c r="L103" s="1">
        <f t="shared" si="77"/>
        <v>0</v>
      </c>
      <c r="M103" s="1"/>
      <c r="N103" s="1">
        <v>0</v>
      </c>
      <c r="O103" s="1">
        <v>0</v>
      </c>
      <c r="P103" s="44"/>
      <c r="Q103" s="5"/>
    </row>
    <row r="104" spans="1:17">
      <c r="A104" s="5"/>
      <c r="B104" s="46"/>
      <c r="C104" s="63" t="s">
        <v>78</v>
      </c>
      <c r="D104" s="2"/>
      <c r="E104" s="1">
        <v>0</v>
      </c>
      <c r="F104" s="1">
        <v>0</v>
      </c>
      <c r="G104" s="1">
        <v>0</v>
      </c>
      <c r="H104" s="1">
        <v>0</v>
      </c>
      <c r="I104" s="1">
        <v>-279.01</v>
      </c>
      <c r="J104" s="1">
        <v>0</v>
      </c>
      <c r="K104" s="1"/>
      <c r="L104" s="1">
        <f t="shared" si="77"/>
        <v>0</v>
      </c>
      <c r="M104" s="1"/>
      <c r="N104" s="1">
        <v>0</v>
      </c>
      <c r="O104" s="1">
        <v>0</v>
      </c>
      <c r="P104" s="44"/>
      <c r="Q104" s="5"/>
    </row>
    <row r="105" spans="1:17">
      <c r="A105" s="5"/>
      <c r="B105" s="46"/>
      <c r="C105" s="2" t="s">
        <v>105</v>
      </c>
      <c r="D105" s="2"/>
      <c r="E105" s="1">
        <f t="shared" ref="E105:J105" si="80">SUM(E106:E109)</f>
        <v>0</v>
      </c>
      <c r="F105" s="1">
        <f t="shared" si="80"/>
        <v>0</v>
      </c>
      <c r="G105" s="1">
        <f t="shared" si="80"/>
        <v>0</v>
      </c>
      <c r="H105" s="1">
        <f t="shared" si="80"/>
        <v>0</v>
      </c>
      <c r="I105" s="1">
        <f t="shared" si="80"/>
        <v>0</v>
      </c>
      <c r="J105" s="1">
        <f t="shared" si="80"/>
        <v>0</v>
      </c>
      <c r="K105" s="1"/>
      <c r="L105" s="1">
        <f t="shared" si="77"/>
        <v>0</v>
      </c>
      <c r="M105" s="1"/>
      <c r="N105" s="1">
        <f t="shared" ref="N105:O105" si="81">SUM(N106:N109)</f>
        <v>0</v>
      </c>
      <c r="O105" s="1">
        <f t="shared" si="81"/>
        <v>0</v>
      </c>
      <c r="P105" s="44"/>
      <c r="Q105" s="5"/>
    </row>
    <row r="106" spans="1:17">
      <c r="A106" s="5"/>
      <c r="B106" s="46"/>
      <c r="C106" s="63" t="s">
        <v>107</v>
      </c>
      <c r="D106" s="6"/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/>
      <c r="L106" s="1">
        <f t="shared" si="77"/>
        <v>0</v>
      </c>
      <c r="M106" s="1"/>
      <c r="N106" s="1">
        <v>0</v>
      </c>
      <c r="O106" s="1">
        <v>0</v>
      </c>
      <c r="P106" s="44"/>
      <c r="Q106" s="5"/>
    </row>
    <row r="107" spans="1:17">
      <c r="A107" s="5"/>
      <c r="B107" s="46"/>
      <c r="C107" s="63" t="s">
        <v>108</v>
      </c>
      <c r="D107" s="2"/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/>
      <c r="L107" s="1">
        <f t="shared" si="77"/>
        <v>0</v>
      </c>
      <c r="M107" s="1"/>
      <c r="N107" s="1">
        <v>0</v>
      </c>
      <c r="O107" s="1">
        <v>0</v>
      </c>
      <c r="P107" s="44"/>
      <c r="Q107" s="5"/>
    </row>
    <row r="108" spans="1:17">
      <c r="A108" s="5"/>
      <c r="B108" s="46"/>
      <c r="C108" s="63" t="s">
        <v>106</v>
      </c>
      <c r="D108" s="2"/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/>
      <c r="L108" s="1">
        <f t="shared" si="77"/>
        <v>0</v>
      </c>
      <c r="M108" s="1"/>
      <c r="N108" s="1">
        <v>0</v>
      </c>
      <c r="O108" s="1">
        <v>0</v>
      </c>
      <c r="P108" s="44"/>
      <c r="Q108" s="5"/>
    </row>
    <row r="109" spans="1:17">
      <c r="A109" s="5"/>
      <c r="B109" s="46"/>
      <c r="C109" s="63" t="s">
        <v>105</v>
      </c>
      <c r="D109" s="6"/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1"/>
      <c r="L109" s="3">
        <f t="shared" si="77"/>
        <v>0</v>
      </c>
      <c r="M109" s="1"/>
      <c r="N109" s="1">
        <v>0</v>
      </c>
      <c r="O109" s="1">
        <v>0</v>
      </c>
      <c r="P109" s="44"/>
      <c r="Q109" s="5"/>
    </row>
    <row r="110" spans="1:17">
      <c r="A110" s="5"/>
      <c r="B110" s="46"/>
      <c r="C110" s="6" t="s">
        <v>104</v>
      </c>
      <c r="D110" s="2"/>
      <c r="E110" s="18">
        <v>0</v>
      </c>
      <c r="F110" s="18">
        <v>0</v>
      </c>
      <c r="G110" s="18">
        <v>0</v>
      </c>
      <c r="H110" s="18">
        <v>26036.989000000001</v>
      </c>
      <c r="I110" s="18">
        <v>32201.737000000001</v>
      </c>
      <c r="J110" s="18">
        <v>30864.168000000001</v>
      </c>
      <c r="K110" s="4"/>
      <c r="L110" s="18">
        <f t="shared" si="77"/>
        <v>32943.526000000005</v>
      </c>
      <c r="M110" s="4"/>
      <c r="N110" s="41">
        <v>8271.0190000000002</v>
      </c>
      <c r="O110" s="41">
        <v>6191.6610000000001</v>
      </c>
      <c r="P110" s="44"/>
      <c r="Q110" s="5"/>
    </row>
    <row r="111" spans="1:17">
      <c r="A111" s="5"/>
      <c r="B111" s="46"/>
      <c r="C111" s="6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4"/>
      <c r="Q111" s="5"/>
    </row>
    <row r="112" spans="1:17">
      <c r="A112" s="5"/>
      <c r="B112" s="46"/>
      <c r="C112" s="6" t="s">
        <v>81</v>
      </c>
      <c r="D112" s="2"/>
      <c r="E112" s="4">
        <v>0</v>
      </c>
      <c r="F112" s="4">
        <v>0</v>
      </c>
      <c r="G112" s="4">
        <v>0</v>
      </c>
      <c r="H112" s="4">
        <v>33933.131000000001</v>
      </c>
      <c r="I112" s="4">
        <v>-17911.61</v>
      </c>
      <c r="J112" s="4">
        <v>1442.624</v>
      </c>
      <c r="K112" s="4"/>
      <c r="L112" s="4">
        <f>IF(J112=N112,J112,J112+N112-O112)</f>
        <v>-730.53600000000006</v>
      </c>
      <c r="M112" s="4"/>
      <c r="N112" s="4">
        <v>-7316.0320000000002</v>
      </c>
      <c r="O112" s="4">
        <v>-5142.8720000000003</v>
      </c>
      <c r="P112" s="44"/>
      <c r="Q112" s="5"/>
    </row>
    <row r="113" spans="1:17">
      <c r="A113" s="5"/>
      <c r="B113" s="46"/>
      <c r="C113" s="35" t="s">
        <v>76</v>
      </c>
      <c r="D113" s="6"/>
      <c r="E113" s="8">
        <f t="shared" ref="E113:J113" si="82">IFERROR(E112/E$91,0)</f>
        <v>0</v>
      </c>
      <c r="F113" s="8">
        <f t="shared" si="82"/>
        <v>0</v>
      </c>
      <c r="G113" s="8">
        <f t="shared" si="82"/>
        <v>0</v>
      </c>
      <c r="H113" s="8">
        <f t="shared" si="82"/>
        <v>0.55691679853036113</v>
      </c>
      <c r="I113" s="8">
        <f t="shared" si="82"/>
        <v>-1.2176916667136886</v>
      </c>
      <c r="J113" s="8">
        <f t="shared" si="82"/>
        <v>4.4071351632670383E-2</v>
      </c>
      <c r="K113" s="8"/>
      <c r="L113" s="8">
        <f>IFERROR(L112/L$91,0)</f>
        <v>-2.2381212399003435E-2</v>
      </c>
      <c r="M113" s="8"/>
      <c r="N113" s="8">
        <f t="shared" ref="N113:O113" si="83">IFERROR(N112/N$91,0)</f>
        <v>-6.9582525693872475</v>
      </c>
      <c r="O113" s="8">
        <f t="shared" si="83"/>
        <v>-4.492948960996074</v>
      </c>
      <c r="P113" s="44"/>
      <c r="Q113" s="5"/>
    </row>
    <row r="114" spans="1:17">
      <c r="A114" s="5"/>
      <c r="B114" s="46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4"/>
      <c r="Q114" s="5"/>
    </row>
    <row r="115" spans="1:17">
      <c r="A115" s="5"/>
      <c r="B115" s="46"/>
      <c r="C115" s="6" t="s">
        <v>103</v>
      </c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4"/>
      <c r="Q115" s="5"/>
    </row>
    <row r="116" spans="1:17">
      <c r="A116" s="5"/>
      <c r="B116" s="46"/>
      <c r="C116" s="2" t="s">
        <v>102</v>
      </c>
      <c r="D116" s="2"/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/>
      <c r="L116" s="1">
        <f t="shared" ref="L116:L125" si="84">IF(J116=N116,J116,J116+N116-O116)</f>
        <v>0</v>
      </c>
      <c r="M116" s="1"/>
      <c r="N116" s="1">
        <v>0</v>
      </c>
      <c r="O116" s="1">
        <v>0</v>
      </c>
      <c r="P116" s="44"/>
      <c r="Q116" s="5"/>
    </row>
    <row r="117" spans="1:17">
      <c r="A117" s="5"/>
      <c r="B117" s="46"/>
      <c r="C117" s="2" t="s">
        <v>101</v>
      </c>
      <c r="D117" s="2"/>
      <c r="E117" s="1">
        <v>0</v>
      </c>
      <c r="F117" s="1">
        <v>0</v>
      </c>
      <c r="G117" s="1">
        <v>0</v>
      </c>
      <c r="H117" s="1">
        <v>788.85500000000002</v>
      </c>
      <c r="I117" s="1">
        <v>239.999</v>
      </c>
      <c r="J117" s="1">
        <v>18.762</v>
      </c>
      <c r="K117" s="1"/>
      <c r="L117" s="1">
        <f t="shared" si="84"/>
        <v>150.06</v>
      </c>
      <c r="M117" s="1"/>
      <c r="N117" s="1">
        <v>139.179</v>
      </c>
      <c r="O117" s="1">
        <v>7.8810000000000002</v>
      </c>
      <c r="P117" s="44"/>
      <c r="Q117" s="5"/>
    </row>
    <row r="118" spans="1:17">
      <c r="A118" s="5"/>
      <c r="B118" s="46"/>
      <c r="C118" s="2" t="s">
        <v>96</v>
      </c>
      <c r="D118" s="2"/>
      <c r="E118" s="1">
        <f t="shared" ref="E118:J118" si="85">SUM(E119:E124)</f>
        <v>0</v>
      </c>
      <c r="F118" s="1">
        <f t="shared" si="85"/>
        <v>0</v>
      </c>
      <c r="G118" s="1">
        <f t="shared" si="85"/>
        <v>0</v>
      </c>
      <c r="H118" s="1">
        <f t="shared" si="85"/>
        <v>1045.355</v>
      </c>
      <c r="I118" s="1">
        <f t="shared" si="85"/>
        <v>3369.1260000000002</v>
      </c>
      <c r="J118" s="1">
        <f t="shared" si="85"/>
        <v>13.234</v>
      </c>
      <c r="K118" s="1"/>
      <c r="L118" s="1">
        <f t="shared" si="84"/>
        <v>20.864999999999998</v>
      </c>
      <c r="M118" s="1"/>
      <c r="N118" s="1">
        <f t="shared" ref="N118:O118" si="86">SUM(N119:N124)</f>
        <v>29.704999999999998</v>
      </c>
      <c r="O118" s="1">
        <f t="shared" si="86"/>
        <v>22.074000000000002</v>
      </c>
      <c r="P118" s="44"/>
      <c r="Q118" s="5"/>
    </row>
    <row r="119" spans="1:17">
      <c r="A119" s="5"/>
      <c r="B119" s="46"/>
      <c r="C119" s="63" t="s">
        <v>79</v>
      </c>
      <c r="D119" s="2"/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/>
      <c r="L119" s="1">
        <f t="shared" si="84"/>
        <v>0</v>
      </c>
      <c r="M119" s="1"/>
      <c r="N119" s="1">
        <v>0</v>
      </c>
      <c r="O119" s="1">
        <v>0</v>
      </c>
      <c r="P119" s="44"/>
      <c r="Q119" s="5"/>
    </row>
    <row r="120" spans="1:17">
      <c r="A120" s="5"/>
      <c r="B120" s="46"/>
      <c r="C120" s="63" t="s">
        <v>100</v>
      </c>
      <c r="D120" s="2"/>
      <c r="E120" s="1">
        <v>0</v>
      </c>
      <c r="F120" s="1">
        <v>0</v>
      </c>
      <c r="G120" s="1">
        <v>0</v>
      </c>
      <c r="H120" s="1">
        <v>915.61099999999999</v>
      </c>
      <c r="I120" s="1">
        <v>454.428</v>
      </c>
      <c r="J120" s="1">
        <v>0</v>
      </c>
      <c r="K120" s="1"/>
      <c r="L120" s="1">
        <f t="shared" si="84"/>
        <v>0</v>
      </c>
      <c r="M120" s="1"/>
      <c r="N120" s="1">
        <v>0</v>
      </c>
      <c r="O120" s="1">
        <v>0</v>
      </c>
      <c r="P120" s="44"/>
      <c r="Q120" s="5"/>
    </row>
    <row r="121" spans="1:17">
      <c r="A121" s="5"/>
      <c r="B121" s="46"/>
      <c r="C121" s="63" t="s">
        <v>99</v>
      </c>
      <c r="D121" s="2"/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/>
      <c r="L121" s="1">
        <f t="shared" si="84"/>
        <v>0</v>
      </c>
      <c r="M121" s="1"/>
      <c r="N121" s="1">
        <v>0</v>
      </c>
      <c r="O121" s="1">
        <v>0</v>
      </c>
      <c r="P121" s="44"/>
      <c r="Q121" s="5"/>
    </row>
    <row r="122" spans="1:17">
      <c r="A122" s="5"/>
      <c r="B122" s="46"/>
      <c r="C122" s="63" t="s">
        <v>98</v>
      </c>
      <c r="D122" s="2"/>
      <c r="E122" s="1">
        <v>0</v>
      </c>
      <c r="F122" s="1">
        <v>0</v>
      </c>
      <c r="G122" s="1">
        <v>0</v>
      </c>
      <c r="H122" s="1">
        <v>129.744</v>
      </c>
      <c r="I122" s="1">
        <v>26.01</v>
      </c>
      <c r="J122" s="1">
        <v>13.234</v>
      </c>
      <c r="K122" s="1"/>
      <c r="L122" s="1">
        <f t="shared" si="84"/>
        <v>20.864999999999998</v>
      </c>
      <c r="M122" s="1"/>
      <c r="N122" s="1">
        <v>29.704999999999998</v>
      </c>
      <c r="O122" s="1">
        <v>22.074000000000002</v>
      </c>
      <c r="P122" s="44"/>
      <c r="Q122" s="5"/>
    </row>
    <row r="123" spans="1:17">
      <c r="A123" s="5"/>
      <c r="B123" s="46"/>
      <c r="C123" s="63" t="s">
        <v>97</v>
      </c>
      <c r="D123" s="2"/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/>
      <c r="L123" s="1">
        <f t="shared" si="84"/>
        <v>0</v>
      </c>
      <c r="M123" s="1"/>
      <c r="N123" s="1">
        <v>0</v>
      </c>
      <c r="O123" s="1">
        <v>0</v>
      </c>
      <c r="P123" s="44"/>
      <c r="Q123" s="5"/>
    </row>
    <row r="124" spans="1:17">
      <c r="A124" s="5"/>
      <c r="B124" s="46"/>
      <c r="C124" s="63" t="s">
        <v>96</v>
      </c>
      <c r="D124" s="2"/>
      <c r="E124" s="3">
        <v>0</v>
      </c>
      <c r="F124" s="3">
        <v>0</v>
      </c>
      <c r="G124" s="3">
        <v>0</v>
      </c>
      <c r="H124" s="3">
        <v>0</v>
      </c>
      <c r="I124" s="3">
        <v>2888.6880000000001</v>
      </c>
      <c r="J124" s="3">
        <v>0</v>
      </c>
      <c r="K124" s="1"/>
      <c r="L124" s="1">
        <f t="shared" si="84"/>
        <v>0</v>
      </c>
      <c r="M124" s="1"/>
      <c r="N124" s="1">
        <v>0</v>
      </c>
      <c r="O124" s="1">
        <v>0</v>
      </c>
      <c r="P124" s="44"/>
      <c r="Q124" s="5"/>
    </row>
    <row r="125" spans="1:17">
      <c r="A125" s="5"/>
      <c r="B125" s="46"/>
      <c r="C125" s="6" t="s">
        <v>95</v>
      </c>
      <c r="D125" s="2"/>
      <c r="E125" s="18">
        <v>0</v>
      </c>
      <c r="F125" s="18">
        <v>0</v>
      </c>
      <c r="G125" s="18">
        <v>0</v>
      </c>
      <c r="H125" s="18">
        <v>1834.21</v>
      </c>
      <c r="I125" s="18">
        <v>3609.125</v>
      </c>
      <c r="J125" s="18">
        <v>31.995999999999999</v>
      </c>
      <c r="K125" s="4"/>
      <c r="L125" s="18">
        <f t="shared" si="84"/>
        <v>170.92500000000001</v>
      </c>
      <c r="M125" s="4"/>
      <c r="N125" s="41">
        <v>168.88399999999999</v>
      </c>
      <c r="O125" s="41">
        <v>29.954999999999998</v>
      </c>
      <c r="P125" s="44"/>
      <c r="Q125" s="5"/>
    </row>
    <row r="126" spans="1:17">
      <c r="A126" s="5"/>
      <c r="B126" s="46"/>
      <c r="C126" s="2"/>
      <c r="D126" s="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4"/>
      <c r="Q126" s="5"/>
    </row>
    <row r="127" spans="1:17">
      <c r="A127" s="5"/>
      <c r="B127" s="46"/>
      <c r="C127" s="2" t="s">
        <v>94</v>
      </c>
      <c r="D127" s="2"/>
      <c r="E127" s="1">
        <v>0</v>
      </c>
      <c r="F127" s="1">
        <v>0</v>
      </c>
      <c r="G127" s="1">
        <v>0</v>
      </c>
      <c r="H127" s="1">
        <v>35767.341</v>
      </c>
      <c r="I127" s="1">
        <v>-14302.485000000001</v>
      </c>
      <c r="J127" s="1">
        <v>1474.62</v>
      </c>
      <c r="K127" s="1"/>
      <c r="L127" s="1">
        <f t="shared" ref="L127:L135" si="87">IF(J127=N127,J127,J127+N127-O127)</f>
        <v>-559.61099999999988</v>
      </c>
      <c r="M127" s="1"/>
      <c r="N127" s="1">
        <v>-7147.1480000000001</v>
      </c>
      <c r="O127" s="1">
        <v>-5112.9170000000004</v>
      </c>
      <c r="P127" s="44"/>
      <c r="Q127" s="5"/>
    </row>
    <row r="128" spans="1:17">
      <c r="A128" s="5"/>
      <c r="B128" s="46"/>
      <c r="C128" s="2" t="s">
        <v>93</v>
      </c>
      <c r="D128" s="20"/>
      <c r="E128" s="1">
        <v>0</v>
      </c>
      <c r="F128" s="1">
        <v>0</v>
      </c>
      <c r="G128" s="1">
        <v>0</v>
      </c>
      <c r="H128" s="1">
        <v>-1228.885</v>
      </c>
      <c r="I128" s="1">
        <v>109.88</v>
      </c>
      <c r="J128" s="1">
        <v>209.785</v>
      </c>
      <c r="K128" s="1"/>
      <c r="L128" s="1">
        <f t="shared" si="87"/>
        <v>215.49</v>
      </c>
      <c r="M128" s="1"/>
      <c r="N128" s="1">
        <v>19.669</v>
      </c>
      <c r="O128" s="1">
        <v>13.964</v>
      </c>
      <c r="P128" s="44"/>
      <c r="Q128" s="5"/>
    </row>
    <row r="129" spans="1:17">
      <c r="A129" s="5"/>
      <c r="B129" s="46"/>
      <c r="C129" s="2" t="s">
        <v>92</v>
      </c>
      <c r="D129" s="2"/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/>
      <c r="L129" s="1">
        <f t="shared" si="87"/>
        <v>0</v>
      </c>
      <c r="M129" s="1"/>
      <c r="N129" s="1">
        <v>0</v>
      </c>
      <c r="O129" s="1">
        <v>0</v>
      </c>
      <c r="P129" s="44"/>
      <c r="Q129" s="5"/>
    </row>
    <row r="130" spans="1:17">
      <c r="A130" s="5"/>
      <c r="B130" s="46"/>
      <c r="C130" s="2" t="s">
        <v>91</v>
      </c>
      <c r="D130" s="2"/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/>
      <c r="L130" s="1">
        <f t="shared" si="87"/>
        <v>0</v>
      </c>
      <c r="M130" s="1"/>
      <c r="N130" s="1">
        <v>0</v>
      </c>
      <c r="O130" s="1">
        <v>0</v>
      </c>
      <c r="P130" s="44"/>
      <c r="Q130" s="5"/>
    </row>
    <row r="131" spans="1:17">
      <c r="A131" s="5"/>
      <c r="B131" s="46"/>
      <c r="C131" s="2" t="s">
        <v>90</v>
      </c>
      <c r="D131" s="2"/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1"/>
      <c r="L131" s="3">
        <f t="shared" si="87"/>
        <v>0</v>
      </c>
      <c r="M131" s="1"/>
      <c r="N131" s="3">
        <v>0</v>
      </c>
      <c r="O131" s="3">
        <v>0</v>
      </c>
      <c r="P131" s="44"/>
      <c r="Q131" s="5"/>
    </row>
    <row r="132" spans="1:17">
      <c r="A132" s="5"/>
      <c r="B132" s="46"/>
      <c r="C132" s="6" t="s">
        <v>89</v>
      </c>
      <c r="D132" s="6"/>
      <c r="E132" s="4">
        <v>0</v>
      </c>
      <c r="F132" s="4">
        <v>0</v>
      </c>
      <c r="G132" s="4">
        <v>0</v>
      </c>
      <c r="H132" s="4">
        <v>36996.226000000002</v>
      </c>
      <c r="I132" s="4">
        <v>-14412.365</v>
      </c>
      <c r="J132" s="4">
        <v>1264.835</v>
      </c>
      <c r="K132" s="4"/>
      <c r="L132" s="4">
        <f t="shared" si="87"/>
        <v>-775.10099999999966</v>
      </c>
      <c r="M132" s="4"/>
      <c r="N132" s="4">
        <v>-7166.817</v>
      </c>
      <c r="O132" s="4">
        <v>-5126.8810000000003</v>
      </c>
      <c r="P132" s="44"/>
      <c r="Q132" s="5"/>
    </row>
    <row r="133" spans="1:17">
      <c r="A133" s="5"/>
      <c r="B133" s="46"/>
      <c r="C133" s="2" t="s">
        <v>3</v>
      </c>
      <c r="D133" s="2"/>
      <c r="E133" s="1">
        <v>0</v>
      </c>
      <c r="F133" s="1">
        <v>0</v>
      </c>
      <c r="G133" s="1">
        <v>0</v>
      </c>
      <c r="H133" s="1">
        <v>0</v>
      </c>
      <c r="I133" s="1">
        <v>173.98599999999999</v>
      </c>
      <c r="J133" s="1">
        <v>113.574</v>
      </c>
      <c r="K133" s="1"/>
      <c r="L133" s="1">
        <f t="shared" si="87"/>
        <v>113.392</v>
      </c>
      <c r="M133" s="1"/>
      <c r="N133" s="1">
        <v>25.931999999999999</v>
      </c>
      <c r="O133" s="1">
        <v>26.114000000000001</v>
      </c>
      <c r="P133" s="44"/>
      <c r="Q133" s="5"/>
    </row>
    <row r="134" spans="1:17">
      <c r="A134" s="5"/>
      <c r="B134" s="46"/>
      <c r="C134" s="2" t="s">
        <v>88</v>
      </c>
      <c r="D134" s="2"/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1"/>
      <c r="L134" s="3">
        <f t="shared" si="87"/>
        <v>0</v>
      </c>
      <c r="M134" s="1"/>
      <c r="N134" s="3">
        <v>0</v>
      </c>
      <c r="O134" s="3">
        <v>0</v>
      </c>
      <c r="P134" s="44"/>
      <c r="Q134" s="5"/>
    </row>
    <row r="135" spans="1:17">
      <c r="A135" s="5"/>
      <c r="B135" s="46"/>
      <c r="C135" s="6" t="s">
        <v>258</v>
      </c>
      <c r="D135" s="6"/>
      <c r="E135" s="4">
        <v>0</v>
      </c>
      <c r="F135" s="4">
        <v>0</v>
      </c>
      <c r="G135" s="4">
        <v>0</v>
      </c>
      <c r="H135" s="4">
        <v>36996.226000000002</v>
      </c>
      <c r="I135" s="4">
        <v>-14238.379000000001</v>
      </c>
      <c r="J135" s="4">
        <v>1378.4090000000001</v>
      </c>
      <c r="K135" s="4"/>
      <c r="L135" s="4">
        <f t="shared" si="87"/>
        <v>-661.70900000000074</v>
      </c>
      <c r="M135" s="4"/>
      <c r="N135" s="4">
        <v>-7140.8850000000002</v>
      </c>
      <c r="O135" s="4">
        <v>-5100.7669999999998</v>
      </c>
      <c r="P135" s="44"/>
      <c r="Q135" s="5"/>
    </row>
    <row r="136" spans="1:17">
      <c r="A136" s="5"/>
      <c r="B136" s="46"/>
      <c r="C136" s="6"/>
      <c r="D136" s="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4"/>
      <c r="Q136" s="5"/>
    </row>
    <row r="137" spans="1:17">
      <c r="A137" s="5"/>
      <c r="B137" s="46"/>
      <c r="C137" s="2" t="s">
        <v>86</v>
      </c>
      <c r="D137" s="2"/>
      <c r="E137" s="11">
        <v>0</v>
      </c>
      <c r="F137" s="11">
        <v>0</v>
      </c>
      <c r="G137" s="11">
        <v>0</v>
      </c>
      <c r="H137" s="11">
        <v>0.49</v>
      </c>
      <c r="I137" s="11">
        <v>-0.19</v>
      </c>
      <c r="J137" s="11">
        <v>0.02</v>
      </c>
      <c r="K137" s="11"/>
      <c r="L137" s="11">
        <f t="shared" ref="L137:L138" si="88">IF(J137=N137,J137,J137+N137-O137)</f>
        <v>1.3877787807814457E-17</v>
      </c>
      <c r="M137" s="11"/>
      <c r="N137" s="11">
        <v>-0.09</v>
      </c>
      <c r="O137" s="11">
        <v>-7.0000000000000007E-2</v>
      </c>
      <c r="P137" s="44"/>
      <c r="Q137" s="5"/>
    </row>
    <row r="138" spans="1:17">
      <c r="A138" s="5"/>
      <c r="B138" s="46"/>
      <c r="C138" s="2" t="s">
        <v>85</v>
      </c>
      <c r="D138" s="2"/>
      <c r="E138" s="11">
        <v>0</v>
      </c>
      <c r="F138" s="11">
        <v>0</v>
      </c>
      <c r="G138" s="11">
        <v>0</v>
      </c>
      <c r="H138" s="11">
        <v>0.49</v>
      </c>
      <c r="I138" s="11">
        <v>-0.19</v>
      </c>
      <c r="J138" s="11">
        <v>0.02</v>
      </c>
      <c r="K138" s="11"/>
      <c r="L138" s="11">
        <f t="shared" si="88"/>
        <v>1.3877787807814457E-17</v>
      </c>
      <c r="M138" s="11"/>
      <c r="N138" s="11">
        <v>-0.09</v>
      </c>
      <c r="O138" s="11">
        <v>-7.0000000000000007E-2</v>
      </c>
      <c r="P138" s="44"/>
      <c r="Q138" s="5"/>
    </row>
    <row r="139" spans="1:17">
      <c r="A139" s="5"/>
      <c r="B139" s="46"/>
      <c r="C139" s="2"/>
      <c r="D139" s="2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44"/>
      <c r="Q139" s="5"/>
    </row>
    <row r="140" spans="1:17">
      <c r="A140" s="5"/>
      <c r="B140" s="46"/>
      <c r="C140" s="2" t="s">
        <v>84</v>
      </c>
      <c r="D140" s="2"/>
      <c r="E140" s="1">
        <v>0</v>
      </c>
      <c r="F140" s="1">
        <v>0</v>
      </c>
      <c r="G140" s="1">
        <v>0</v>
      </c>
      <c r="H140" s="1">
        <v>75200.865999999995</v>
      </c>
      <c r="I140" s="1">
        <v>75313.349000000002</v>
      </c>
      <c r="J140" s="1">
        <v>75481.006999999998</v>
      </c>
      <c r="K140" s="1"/>
      <c r="L140" s="1">
        <f t="shared" ref="L140:L141" si="89">IF(J140=N140,J140,N140)</f>
        <v>75610.237999999998</v>
      </c>
      <c r="M140" s="1"/>
      <c r="N140" s="1">
        <v>75610.237999999998</v>
      </c>
      <c r="O140" s="1">
        <v>75435.130999999994</v>
      </c>
      <c r="P140" s="44"/>
      <c r="Q140" s="5"/>
    </row>
    <row r="141" spans="1:17">
      <c r="A141" s="5"/>
      <c r="B141" s="46"/>
      <c r="C141" s="2" t="s">
        <v>83</v>
      </c>
      <c r="D141" s="2"/>
      <c r="E141" s="1">
        <v>0</v>
      </c>
      <c r="F141" s="1">
        <v>0</v>
      </c>
      <c r="G141" s="1">
        <v>0</v>
      </c>
      <c r="H141" s="1">
        <v>75994.19</v>
      </c>
      <c r="I141" s="1">
        <v>75313.349000000002</v>
      </c>
      <c r="J141" s="1">
        <v>76174.376999999993</v>
      </c>
      <c r="K141" s="1"/>
      <c r="L141" s="1">
        <f t="shared" si="89"/>
        <v>75610.237999999998</v>
      </c>
      <c r="M141" s="1"/>
      <c r="N141" s="1">
        <v>75610.237999999998</v>
      </c>
      <c r="O141" s="1">
        <v>75435.130999999994</v>
      </c>
      <c r="P141" s="44"/>
      <c r="Q141" s="5"/>
    </row>
    <row r="142" spans="1:17">
      <c r="A142" s="5"/>
      <c r="B142" s="46"/>
      <c r="C142" s="2"/>
      <c r="D142" s="2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44"/>
      <c r="Q142" s="5"/>
    </row>
    <row r="143" spans="1:17">
      <c r="A143" s="5"/>
      <c r="B143" s="46"/>
      <c r="C143" s="6" t="s">
        <v>82</v>
      </c>
      <c r="D143" s="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44"/>
      <c r="Q143" s="5"/>
    </row>
    <row r="144" spans="1:17">
      <c r="A144" s="5"/>
      <c r="B144" s="46"/>
      <c r="C144" s="2" t="s">
        <v>81</v>
      </c>
      <c r="D144" s="2"/>
      <c r="E144" s="1">
        <f t="shared" ref="E144:J144" si="90">E112</f>
        <v>0</v>
      </c>
      <c r="F144" s="1">
        <f t="shared" si="90"/>
        <v>0</v>
      </c>
      <c r="G144" s="1">
        <f t="shared" si="90"/>
        <v>0</v>
      </c>
      <c r="H144" s="1">
        <f t="shared" si="90"/>
        <v>33933.131000000001</v>
      </c>
      <c r="I144" s="1">
        <f t="shared" si="90"/>
        <v>-17911.61</v>
      </c>
      <c r="J144" s="1">
        <f t="shared" si="90"/>
        <v>1442.624</v>
      </c>
      <c r="K144" s="1"/>
      <c r="L144" s="1">
        <f t="shared" ref="L144:L147" si="91">IF(J144=N144,J144,J144+N144-O144)</f>
        <v>-730.53600000000006</v>
      </c>
      <c r="M144" s="1"/>
      <c r="N144" s="1">
        <f t="shared" ref="N144:O144" si="92">N112</f>
        <v>-7316.0320000000002</v>
      </c>
      <c r="O144" s="1">
        <f t="shared" si="92"/>
        <v>-5142.8720000000003</v>
      </c>
      <c r="P144" s="44"/>
      <c r="Q144" s="5"/>
    </row>
    <row r="145" spans="1:17">
      <c r="A145" s="5"/>
      <c r="B145" s="46"/>
      <c r="C145" s="66" t="s">
        <v>80</v>
      </c>
      <c r="D145" s="2"/>
      <c r="E145" s="1">
        <v>0</v>
      </c>
      <c r="F145" s="1">
        <v>0</v>
      </c>
      <c r="G145" s="1">
        <v>0</v>
      </c>
      <c r="H145" s="1">
        <v>969.51900000000001</v>
      </c>
      <c r="I145" s="1">
        <v>1239.3119999999999</v>
      </c>
      <c r="J145" s="1">
        <v>1367.827</v>
      </c>
      <c r="K145" s="1"/>
      <c r="L145" s="1">
        <f t="shared" si="91"/>
        <v>1189.1569999999999</v>
      </c>
      <c r="M145" s="1"/>
      <c r="N145" s="1">
        <v>264.16399999999999</v>
      </c>
      <c r="O145" s="1">
        <v>442.834</v>
      </c>
      <c r="P145" s="44"/>
      <c r="Q145" s="5"/>
    </row>
    <row r="146" spans="1:17">
      <c r="A146" s="5"/>
      <c r="B146" s="46"/>
      <c r="C146" s="2" t="s">
        <v>257</v>
      </c>
      <c r="D146" s="2"/>
      <c r="E146" s="3">
        <f t="shared" ref="E146:F146" si="93">E102</f>
        <v>0</v>
      </c>
      <c r="F146" s="3">
        <f t="shared" si="93"/>
        <v>0</v>
      </c>
      <c r="G146" s="3">
        <f t="shared" ref="G146:J146" si="94">G104</f>
        <v>0</v>
      </c>
      <c r="H146" s="3">
        <f t="shared" si="94"/>
        <v>0</v>
      </c>
      <c r="I146" s="3">
        <f t="shared" si="94"/>
        <v>-279.01</v>
      </c>
      <c r="J146" s="3">
        <f t="shared" si="94"/>
        <v>0</v>
      </c>
      <c r="K146" s="1"/>
      <c r="L146" s="3">
        <f t="shared" si="91"/>
        <v>0</v>
      </c>
      <c r="M146" s="1"/>
      <c r="N146" s="1">
        <f t="shared" ref="N146:O146" si="95">N115</f>
        <v>0</v>
      </c>
      <c r="O146" s="1">
        <f t="shared" si="95"/>
        <v>0</v>
      </c>
      <c r="P146" s="44"/>
      <c r="Q146" s="5"/>
    </row>
    <row r="147" spans="1:17">
      <c r="A147" s="5"/>
      <c r="B147" s="46"/>
      <c r="C147" s="6" t="s">
        <v>77</v>
      </c>
      <c r="D147" s="6"/>
      <c r="E147" s="4">
        <f t="shared" ref="E147:J147" si="96">SUM(E144:E146)</f>
        <v>0</v>
      </c>
      <c r="F147" s="4">
        <f t="shared" si="96"/>
        <v>0</v>
      </c>
      <c r="G147" s="4">
        <f t="shared" si="96"/>
        <v>0</v>
      </c>
      <c r="H147" s="4">
        <f t="shared" si="96"/>
        <v>34902.65</v>
      </c>
      <c r="I147" s="4">
        <f t="shared" si="96"/>
        <v>-16951.308000000001</v>
      </c>
      <c r="J147" s="4">
        <f t="shared" si="96"/>
        <v>2810.451</v>
      </c>
      <c r="K147" s="4"/>
      <c r="L147" s="4">
        <f t="shared" si="91"/>
        <v>458.62100000000009</v>
      </c>
      <c r="M147" s="4"/>
      <c r="N147" s="18">
        <f t="shared" ref="N147:O147" si="97">SUM(N144:N146)</f>
        <v>-7051.8680000000004</v>
      </c>
      <c r="O147" s="18">
        <f t="shared" si="97"/>
        <v>-4700.0380000000005</v>
      </c>
      <c r="P147" s="44"/>
      <c r="Q147" s="5"/>
    </row>
    <row r="148" spans="1:17">
      <c r="A148" s="5"/>
      <c r="B148" s="46"/>
      <c r="C148" s="35" t="s">
        <v>76</v>
      </c>
      <c r="D148" s="6"/>
      <c r="E148" s="8">
        <f t="shared" ref="E148:J148" si="98">IFERROR(E147/E$91,0)</f>
        <v>0</v>
      </c>
      <c r="F148" s="8">
        <f t="shared" si="98"/>
        <v>0</v>
      </c>
      <c r="G148" s="8">
        <f t="shared" si="98"/>
        <v>0</v>
      </c>
      <c r="H148" s="8">
        <f t="shared" si="98"/>
        <v>0.57282872300306475</v>
      </c>
      <c r="I148" s="8">
        <f t="shared" si="98"/>
        <v>-1.1524070974913525</v>
      </c>
      <c r="J148" s="8">
        <f t="shared" si="98"/>
        <v>8.5857696993388521E-2</v>
      </c>
      <c r="K148" s="8"/>
      <c r="L148" s="8">
        <f>IFERROR(L147/L$91,0)</f>
        <v>1.4050634070933337E-2</v>
      </c>
      <c r="M148" s="8"/>
      <c r="N148" s="8">
        <f t="shared" ref="N148:O148" si="99">IFERROR(N147/N$91,0)</f>
        <v>-6.7070071084953851</v>
      </c>
      <c r="O148" s="8">
        <f t="shared" si="99"/>
        <v>-4.1060774696982669</v>
      </c>
      <c r="P148" s="44"/>
      <c r="Q148" s="5"/>
    </row>
    <row r="149" spans="1:17">
      <c r="A149" s="5"/>
      <c r="B149" s="46"/>
      <c r="C149" s="35"/>
      <c r="D149" s="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44"/>
      <c r="Q149" s="5"/>
    </row>
    <row r="150" spans="1:17">
      <c r="A150" s="5"/>
      <c r="B150" s="46"/>
      <c r="C150" s="64" t="s">
        <v>259</v>
      </c>
      <c r="D150" s="6"/>
      <c r="E150" s="1">
        <f t="shared" ref="E150:J150" si="100">E147-E145</f>
        <v>0</v>
      </c>
      <c r="F150" s="1">
        <f t="shared" si="100"/>
        <v>0</v>
      </c>
      <c r="G150" s="1">
        <f t="shared" si="100"/>
        <v>0</v>
      </c>
      <c r="H150" s="1">
        <f t="shared" si="100"/>
        <v>33933.131000000001</v>
      </c>
      <c r="I150" s="1">
        <f t="shared" si="100"/>
        <v>-18190.620000000003</v>
      </c>
      <c r="J150" s="1">
        <f t="shared" si="100"/>
        <v>1442.624</v>
      </c>
      <c r="K150" s="8"/>
      <c r="L150" s="1">
        <f>L147-L145</f>
        <v>-730.53599999999983</v>
      </c>
      <c r="M150" s="8"/>
      <c r="N150" s="1">
        <f t="shared" ref="N150:O150" si="101">N147-N145</f>
        <v>-7316.0320000000002</v>
      </c>
      <c r="O150" s="1">
        <f t="shared" si="101"/>
        <v>-5142.8720000000003</v>
      </c>
      <c r="P150" s="44"/>
      <c r="Q150" s="5"/>
    </row>
    <row r="151" spans="1:17">
      <c r="A151" s="5"/>
      <c r="B151" s="46"/>
      <c r="C151" s="64" t="s">
        <v>260</v>
      </c>
      <c r="D151" s="6"/>
      <c r="E151" s="8" t="e">
        <f t="shared" ref="E151:J151" si="102">E128/E127</f>
        <v>#DIV/0!</v>
      </c>
      <c r="F151" s="8" t="e">
        <f t="shared" si="102"/>
        <v>#DIV/0!</v>
      </c>
      <c r="G151" s="8" t="e">
        <f t="shared" si="102"/>
        <v>#DIV/0!</v>
      </c>
      <c r="H151" s="8">
        <f t="shared" si="102"/>
        <v>-3.4357739928165196E-2</v>
      </c>
      <c r="I151" s="8">
        <f t="shared" si="102"/>
        <v>-7.6825810339951409E-3</v>
      </c>
      <c r="J151" s="8">
        <f t="shared" si="102"/>
        <v>0.14226376964912996</v>
      </c>
      <c r="K151" s="8"/>
      <c r="L151" s="8">
        <f>L128/L127</f>
        <v>-0.38507105828870419</v>
      </c>
      <c r="M151" s="8"/>
      <c r="N151" s="8">
        <f t="shared" ref="N151:O151" si="103">N128/N127</f>
        <v>-2.7520068144664136E-3</v>
      </c>
      <c r="O151" s="8">
        <f t="shared" si="103"/>
        <v>-2.7311219798795872E-3</v>
      </c>
      <c r="P151" s="44"/>
      <c r="Q151" s="5"/>
    </row>
    <row r="152" spans="1:17">
      <c r="A152" s="5"/>
      <c r="B152" s="46"/>
      <c r="C152" s="64" t="s">
        <v>261</v>
      </c>
      <c r="D152" s="6"/>
      <c r="E152" s="1" t="e">
        <f t="shared" ref="E152:J152" si="104">E112*(1-E151)</f>
        <v>#DIV/0!</v>
      </c>
      <c r="F152" s="1" t="e">
        <f t="shared" si="104"/>
        <v>#DIV/0!</v>
      </c>
      <c r="G152" s="1" t="e">
        <f t="shared" si="104"/>
        <v>#DIV/0!</v>
      </c>
      <c r="H152" s="1">
        <f t="shared" si="104"/>
        <v>35098.996689846361</v>
      </c>
      <c r="I152" s="1">
        <f t="shared" si="104"/>
        <v>-18049.217395274318</v>
      </c>
      <c r="J152" s="1">
        <f t="shared" si="104"/>
        <v>1237.3908715736934</v>
      </c>
      <c r="K152" s="8"/>
      <c r="L152" s="1">
        <f>L112*(1-L151)</f>
        <v>-1011.8442706379969</v>
      </c>
      <c r="M152" s="8"/>
      <c r="N152" s="1">
        <f t="shared" ref="N152:O152" si="105">N112*(1-N151)</f>
        <v>-7336.1657699188545</v>
      </c>
      <c r="O152" s="1">
        <f t="shared" si="105"/>
        <v>-5156.9178107589078</v>
      </c>
      <c r="P152" s="44"/>
      <c r="Q152" s="5"/>
    </row>
    <row r="153" spans="1:17">
      <c r="A153" s="5"/>
      <c r="B153" s="46"/>
      <c r="C153" s="64" t="s">
        <v>262</v>
      </c>
      <c r="D153" s="6"/>
      <c r="E153" s="11"/>
      <c r="F153" s="11"/>
      <c r="G153" s="11"/>
      <c r="H153" s="11">
        <v>3.09</v>
      </c>
      <c r="I153" s="11">
        <v>4.07</v>
      </c>
      <c r="J153" s="11">
        <v>3.56</v>
      </c>
      <c r="K153" s="8"/>
      <c r="L153" s="11">
        <f>N153</f>
        <v>3.51</v>
      </c>
      <c r="M153" s="8"/>
      <c r="N153" s="11">
        <v>3.51</v>
      </c>
      <c r="O153" s="11">
        <v>3.2</v>
      </c>
      <c r="P153" s="44"/>
      <c r="Q153" s="5"/>
    </row>
    <row r="154" spans="1:17">
      <c r="A154" s="5"/>
      <c r="B154" s="46"/>
      <c r="C154" s="64" t="s">
        <v>263</v>
      </c>
      <c r="D154" s="6"/>
      <c r="E154" s="1">
        <f t="shared" ref="E154:J154" si="106">E141*E153</f>
        <v>0</v>
      </c>
      <c r="F154" s="1">
        <f t="shared" si="106"/>
        <v>0</v>
      </c>
      <c r="G154" s="1">
        <f t="shared" si="106"/>
        <v>0</v>
      </c>
      <c r="H154" s="1">
        <f t="shared" si="106"/>
        <v>234822.0471</v>
      </c>
      <c r="I154" s="1">
        <f t="shared" si="106"/>
        <v>306525.33043000003</v>
      </c>
      <c r="J154" s="1">
        <f t="shared" si="106"/>
        <v>271180.78211999999</v>
      </c>
      <c r="K154" s="8"/>
      <c r="L154" s="1">
        <f>L141*L153</f>
        <v>265391.93537999998</v>
      </c>
      <c r="M154" s="8"/>
      <c r="N154" s="1">
        <f t="shared" ref="N154:O154" si="107">N141*N153</f>
        <v>265391.93537999998</v>
      </c>
      <c r="O154" s="1">
        <f t="shared" si="107"/>
        <v>241392.4192</v>
      </c>
      <c r="P154" s="44"/>
      <c r="Q154" s="5"/>
    </row>
    <row r="155" spans="1:17">
      <c r="A155" s="5"/>
      <c r="B155" s="46"/>
      <c r="C155" s="6"/>
      <c r="D155" s="6"/>
      <c r="E155" s="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4"/>
      <c r="Q155" s="5"/>
    </row>
    <row r="156" spans="1:17">
      <c r="A156" s="5"/>
      <c r="B156" s="46"/>
      <c r="C156" s="19" t="s">
        <v>264</v>
      </c>
      <c r="D156" s="19"/>
      <c r="E156" s="1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44"/>
      <c r="Q156" s="5"/>
    </row>
    <row r="157" spans="1:17">
      <c r="A157" s="5"/>
      <c r="B157" s="46"/>
      <c r="C157" s="70"/>
      <c r="D157" s="6"/>
      <c r="E157" s="6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44"/>
      <c r="Q157" s="5"/>
    </row>
    <row r="158" spans="1:17">
      <c r="A158" s="5"/>
      <c r="B158" s="46"/>
      <c r="C158" s="64" t="s">
        <v>265</v>
      </c>
      <c r="D158" s="6"/>
      <c r="E158" s="1">
        <v>0</v>
      </c>
      <c r="F158" s="1">
        <v>0</v>
      </c>
      <c r="G158" s="1">
        <v>0</v>
      </c>
      <c r="H158" s="1">
        <v>0</v>
      </c>
      <c r="I158" s="1">
        <v>27097.61</v>
      </c>
      <c r="J158" s="1">
        <v>32838.095999999998</v>
      </c>
      <c r="K158" s="8"/>
      <c r="L158" s="83">
        <f t="shared" ref="L158:L173" si="108">N158</f>
        <v>25520.317999999999</v>
      </c>
      <c r="M158" s="8"/>
      <c r="N158" s="1">
        <v>25520.317999999999</v>
      </c>
      <c r="O158" s="1">
        <v>20650.727999999999</v>
      </c>
      <c r="P158" s="44"/>
      <c r="Q158" s="5"/>
    </row>
    <row r="159" spans="1:17">
      <c r="A159" s="5"/>
      <c r="B159" s="46"/>
      <c r="C159" s="64" t="s">
        <v>71</v>
      </c>
      <c r="D159" s="6"/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8"/>
      <c r="L159" s="83">
        <f t="shared" si="108"/>
        <v>0</v>
      </c>
      <c r="M159" s="8"/>
      <c r="N159" s="1">
        <v>0</v>
      </c>
      <c r="O159" s="1">
        <v>0</v>
      </c>
      <c r="P159" s="44"/>
      <c r="Q159" s="5"/>
    </row>
    <row r="160" spans="1:17">
      <c r="A160" s="5"/>
      <c r="B160" s="46"/>
      <c r="C160" s="64" t="s">
        <v>68</v>
      </c>
      <c r="D160" s="6"/>
      <c r="E160" s="1">
        <v>0</v>
      </c>
      <c r="F160" s="1">
        <v>0</v>
      </c>
      <c r="G160" s="1">
        <v>0</v>
      </c>
      <c r="H160" s="1">
        <v>0</v>
      </c>
      <c r="I160" s="1">
        <v>736.98</v>
      </c>
      <c r="J160" s="1">
        <v>659.95799999999997</v>
      </c>
      <c r="K160" s="8"/>
      <c r="L160" s="83">
        <f t="shared" si="108"/>
        <v>638.245</v>
      </c>
      <c r="M160" s="8"/>
      <c r="N160" s="1">
        <v>638.245</v>
      </c>
      <c r="O160" s="1">
        <v>570.77800000000002</v>
      </c>
      <c r="P160" s="44"/>
      <c r="Q160" s="5"/>
    </row>
    <row r="161" spans="1:17">
      <c r="A161" s="5"/>
      <c r="B161" s="46"/>
      <c r="C161" s="64" t="s">
        <v>64</v>
      </c>
      <c r="D161" s="6"/>
      <c r="E161" s="1">
        <v>0</v>
      </c>
      <c r="F161" s="1">
        <v>0</v>
      </c>
      <c r="G161" s="1">
        <v>0</v>
      </c>
      <c r="H161" s="1">
        <v>0</v>
      </c>
      <c r="I161" s="1">
        <v>289.60399999999998</v>
      </c>
      <c r="J161" s="1">
        <v>415.87599999999998</v>
      </c>
      <c r="K161" s="8"/>
      <c r="L161" s="83">
        <f t="shared" si="108"/>
        <v>478.98200000000003</v>
      </c>
      <c r="M161" s="8"/>
      <c r="N161" s="1">
        <v>478.98200000000003</v>
      </c>
      <c r="O161" s="1">
        <v>691.40899999999999</v>
      </c>
      <c r="P161" s="44"/>
      <c r="Q161" s="5"/>
    </row>
    <row r="162" spans="1:17">
      <c r="A162" s="5"/>
      <c r="B162" s="46"/>
      <c r="C162" s="64" t="s">
        <v>60</v>
      </c>
      <c r="D162" s="6"/>
      <c r="E162" s="1">
        <v>0</v>
      </c>
      <c r="F162" s="1">
        <v>0</v>
      </c>
      <c r="G162" s="1">
        <v>0</v>
      </c>
      <c r="H162" s="1">
        <v>0</v>
      </c>
      <c r="I162" s="1">
        <v>30257.617999999999</v>
      </c>
      <c r="J162" s="1">
        <v>35479.432999999997</v>
      </c>
      <c r="K162" s="8"/>
      <c r="L162" s="83">
        <f t="shared" si="108"/>
        <v>28082.107</v>
      </c>
      <c r="M162" s="8"/>
      <c r="N162" s="1">
        <v>28082.107</v>
      </c>
      <c r="O162" s="1">
        <v>24956.795999999998</v>
      </c>
      <c r="P162" s="44"/>
      <c r="Q162" s="5"/>
    </row>
    <row r="163" spans="1:17">
      <c r="A163" s="5"/>
      <c r="B163" s="46"/>
      <c r="C163" s="64" t="s">
        <v>266</v>
      </c>
      <c r="D163" s="6"/>
      <c r="E163" s="1">
        <v>0</v>
      </c>
      <c r="F163" s="1">
        <v>0</v>
      </c>
      <c r="G163" s="1">
        <v>0</v>
      </c>
      <c r="H163" s="1">
        <v>0</v>
      </c>
      <c r="I163" s="1">
        <v>3456.15</v>
      </c>
      <c r="J163" s="1">
        <v>2527.5</v>
      </c>
      <c r="K163" s="8"/>
      <c r="L163" s="83">
        <f t="shared" si="108"/>
        <v>2385.9360000000001</v>
      </c>
      <c r="M163" s="8"/>
      <c r="N163" s="1">
        <v>2385.9360000000001</v>
      </c>
      <c r="O163" s="1">
        <v>3281.63</v>
      </c>
      <c r="P163" s="44"/>
      <c r="Q163" s="5"/>
    </row>
    <row r="164" spans="1:17">
      <c r="A164" s="5"/>
      <c r="B164" s="46"/>
      <c r="C164" s="64" t="s">
        <v>55</v>
      </c>
      <c r="D164" s="6"/>
      <c r="E164" s="1">
        <v>0</v>
      </c>
      <c r="F164" s="1">
        <v>0</v>
      </c>
      <c r="G164" s="1">
        <v>0</v>
      </c>
      <c r="H164" s="1">
        <v>0</v>
      </c>
      <c r="I164" s="1">
        <v>581.005</v>
      </c>
      <c r="J164" s="1">
        <v>598.28800000000001</v>
      </c>
      <c r="K164" s="8"/>
      <c r="L164" s="83">
        <f t="shared" si="108"/>
        <v>602.63800000000003</v>
      </c>
      <c r="M164" s="8"/>
      <c r="N164" s="1">
        <v>602.63800000000003</v>
      </c>
      <c r="O164" s="1">
        <v>590.505</v>
      </c>
      <c r="P164" s="44"/>
      <c r="Q164" s="5"/>
    </row>
    <row r="165" spans="1:17">
      <c r="A165" s="5"/>
      <c r="B165" s="46"/>
      <c r="C165" s="64" t="s">
        <v>50</v>
      </c>
      <c r="D165" s="6"/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8"/>
      <c r="L165" s="83">
        <f t="shared" si="108"/>
        <v>0</v>
      </c>
      <c r="M165" s="8"/>
      <c r="N165" s="1">
        <v>0</v>
      </c>
      <c r="O165" s="1">
        <v>0</v>
      </c>
      <c r="P165" s="44"/>
      <c r="Q165" s="5"/>
    </row>
    <row r="166" spans="1:17">
      <c r="A166" s="5"/>
      <c r="B166" s="46"/>
      <c r="C166" s="64" t="s">
        <v>49</v>
      </c>
      <c r="D166" s="6"/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8"/>
      <c r="L166" s="83">
        <f t="shared" si="108"/>
        <v>0</v>
      </c>
      <c r="M166" s="8"/>
      <c r="N166" s="1">
        <v>0</v>
      </c>
      <c r="O166" s="1">
        <v>0</v>
      </c>
      <c r="P166" s="44"/>
      <c r="Q166" s="5"/>
    </row>
    <row r="167" spans="1:17">
      <c r="A167" s="5"/>
      <c r="B167" s="46"/>
      <c r="C167" s="64" t="s">
        <v>44</v>
      </c>
      <c r="D167" s="6"/>
      <c r="E167" s="1">
        <v>0</v>
      </c>
      <c r="F167" s="1">
        <v>0</v>
      </c>
      <c r="G167" s="1">
        <v>0</v>
      </c>
      <c r="H167" s="1">
        <v>0</v>
      </c>
      <c r="I167" s="1">
        <v>34324.773000000001</v>
      </c>
      <c r="J167" s="1">
        <v>38635.220999999998</v>
      </c>
      <c r="K167" s="8"/>
      <c r="L167" s="83">
        <f t="shared" si="108"/>
        <v>31100.681</v>
      </c>
      <c r="M167" s="8"/>
      <c r="N167" s="1">
        <v>31100.681</v>
      </c>
      <c r="O167" s="1">
        <v>28858.931</v>
      </c>
      <c r="P167" s="44"/>
      <c r="Q167" s="5"/>
    </row>
    <row r="168" spans="1:17">
      <c r="A168" s="5"/>
      <c r="B168" s="46"/>
      <c r="C168" s="64" t="s">
        <v>35</v>
      </c>
      <c r="D168" s="6"/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8"/>
      <c r="L168" s="83">
        <f t="shared" si="108"/>
        <v>0</v>
      </c>
      <c r="M168" s="8"/>
      <c r="N168" s="1">
        <v>0</v>
      </c>
      <c r="O168" s="1">
        <v>0</v>
      </c>
      <c r="P168" s="44"/>
      <c r="Q168" s="5"/>
    </row>
    <row r="169" spans="1:17">
      <c r="A169" s="5"/>
      <c r="B169" s="46"/>
      <c r="C169" s="64" t="s">
        <v>29</v>
      </c>
      <c r="D169" s="6"/>
      <c r="E169" s="1">
        <v>0</v>
      </c>
      <c r="F169" s="1">
        <v>0</v>
      </c>
      <c r="G169" s="1">
        <v>0</v>
      </c>
      <c r="H169" s="1">
        <v>0</v>
      </c>
      <c r="I169" s="1">
        <v>5548.3180000000002</v>
      </c>
      <c r="J169" s="1">
        <v>3164.6469999999999</v>
      </c>
      <c r="K169" s="8"/>
      <c r="L169" s="83">
        <f t="shared" si="108"/>
        <v>4999.0749999999998</v>
      </c>
      <c r="M169" s="8"/>
      <c r="N169" s="1">
        <v>4999.0749999999998</v>
      </c>
      <c r="O169" s="1">
        <v>4890.1369999999997</v>
      </c>
      <c r="P169" s="44"/>
      <c r="Q169" s="5"/>
    </row>
    <row r="170" spans="1:17">
      <c r="A170" s="5"/>
      <c r="B170" s="46"/>
      <c r="C170" s="85" t="s">
        <v>27</v>
      </c>
      <c r="D170" s="6"/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8"/>
      <c r="L170" s="83">
        <f t="shared" si="108"/>
        <v>0</v>
      </c>
      <c r="M170" s="8"/>
      <c r="N170" s="1">
        <v>0</v>
      </c>
      <c r="O170" s="1">
        <v>0</v>
      </c>
      <c r="P170" s="44"/>
      <c r="Q170" s="5"/>
    </row>
    <row r="171" spans="1:17">
      <c r="A171" s="5"/>
      <c r="B171" s="46"/>
      <c r="C171" s="64" t="s">
        <v>2</v>
      </c>
      <c r="D171" s="6"/>
      <c r="E171" s="1">
        <v>0</v>
      </c>
      <c r="F171" s="1">
        <v>0</v>
      </c>
      <c r="G171" s="1">
        <v>0</v>
      </c>
      <c r="H171" s="1">
        <v>0</v>
      </c>
      <c r="I171" s="1">
        <v>27641.963</v>
      </c>
      <c r="J171" s="1">
        <v>34169.362000000001</v>
      </c>
      <c r="K171" s="8"/>
      <c r="L171" s="83">
        <f t="shared" si="108"/>
        <v>24775.514999999999</v>
      </c>
      <c r="M171" s="8"/>
      <c r="N171" s="1">
        <v>24775.514999999999</v>
      </c>
      <c r="O171" s="1">
        <v>22759.02</v>
      </c>
      <c r="P171" s="44"/>
      <c r="Q171" s="5"/>
    </row>
    <row r="172" spans="1:17">
      <c r="A172" s="5"/>
      <c r="B172" s="46"/>
      <c r="C172" s="64" t="s">
        <v>267</v>
      </c>
      <c r="D172" s="6"/>
      <c r="E172" s="1">
        <f t="shared" ref="E172:J172" si="109">E171-E165-E166</f>
        <v>0</v>
      </c>
      <c r="F172" s="1">
        <f t="shared" si="109"/>
        <v>0</v>
      </c>
      <c r="G172" s="1">
        <f t="shared" si="109"/>
        <v>0</v>
      </c>
      <c r="H172" s="1">
        <f t="shared" si="109"/>
        <v>0</v>
      </c>
      <c r="I172" s="1">
        <f t="shared" si="109"/>
        <v>27641.963</v>
      </c>
      <c r="J172" s="1">
        <f t="shared" si="109"/>
        <v>34169.362000000001</v>
      </c>
      <c r="K172" s="8"/>
      <c r="L172" s="83">
        <f t="shared" si="108"/>
        <v>24775.514999999999</v>
      </c>
      <c r="M172" s="8"/>
      <c r="N172" s="1">
        <f t="shared" ref="N172:O172" si="110">N171-N165-N166</f>
        <v>24775.514999999999</v>
      </c>
      <c r="O172" s="1">
        <f t="shared" si="110"/>
        <v>22759.02</v>
      </c>
      <c r="P172" s="44"/>
      <c r="Q172" s="5"/>
    </row>
    <row r="173" spans="1:17">
      <c r="A173" s="5"/>
      <c r="B173" s="46"/>
      <c r="C173" s="64" t="s">
        <v>268</v>
      </c>
      <c r="D173" s="6"/>
      <c r="E173" s="34">
        <f t="shared" ref="E173:J173" si="111">E167-E169+E168</f>
        <v>0</v>
      </c>
      <c r="F173" s="34">
        <f t="shared" si="111"/>
        <v>0</v>
      </c>
      <c r="G173" s="34">
        <f t="shared" si="111"/>
        <v>0</v>
      </c>
      <c r="H173" s="34">
        <f t="shared" si="111"/>
        <v>0</v>
      </c>
      <c r="I173" s="34">
        <f t="shared" si="111"/>
        <v>28776.455000000002</v>
      </c>
      <c r="J173" s="34">
        <f t="shared" si="111"/>
        <v>35470.574000000001</v>
      </c>
      <c r="K173" s="8"/>
      <c r="L173" s="83">
        <f t="shared" si="108"/>
        <v>26101.606</v>
      </c>
      <c r="M173" s="8"/>
      <c r="N173" s="34">
        <f t="shared" ref="N173:O173" si="112">N167-N169+N168</f>
        <v>26101.606</v>
      </c>
      <c r="O173" s="34">
        <f t="shared" si="112"/>
        <v>23968.794000000002</v>
      </c>
      <c r="P173" s="44"/>
      <c r="Q173" s="5"/>
    </row>
    <row r="174" spans="1:17">
      <c r="A174" s="5"/>
      <c r="B174" s="46"/>
      <c r="C174" s="64" t="s">
        <v>269</v>
      </c>
      <c r="D174" s="6"/>
      <c r="E174" s="1">
        <f t="shared" ref="E174:J174" si="113">E154+E168+E170-E158-E159-E164</f>
        <v>0</v>
      </c>
      <c r="F174" s="1">
        <f t="shared" si="113"/>
        <v>0</v>
      </c>
      <c r="G174" s="1">
        <f t="shared" si="113"/>
        <v>0</v>
      </c>
      <c r="H174" s="1">
        <f t="shared" si="113"/>
        <v>234822.0471</v>
      </c>
      <c r="I174" s="1">
        <f t="shared" si="113"/>
        <v>278846.71543000004</v>
      </c>
      <c r="J174" s="1">
        <f t="shared" si="113"/>
        <v>237744.39812</v>
      </c>
      <c r="K174" s="1"/>
      <c r="L174" s="1">
        <f>L154+L168+L170-L158-L159-L164</f>
        <v>239268.97937999998</v>
      </c>
      <c r="M174" s="1"/>
      <c r="N174" s="1">
        <f t="shared" ref="N174:O174" si="114">N154+N168+N170-N158-N159-N164</f>
        <v>239268.97937999998</v>
      </c>
      <c r="O174" s="1">
        <f t="shared" si="114"/>
        <v>220151.1862</v>
      </c>
      <c r="P174" s="44"/>
      <c r="Q174" s="5"/>
    </row>
    <row r="175" spans="1:17">
      <c r="A175" s="5"/>
      <c r="B175" s="46"/>
      <c r="C175" s="70"/>
      <c r="D175" s="6"/>
      <c r="E175" s="6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44"/>
      <c r="Q175" s="5"/>
    </row>
    <row r="176" spans="1:17">
      <c r="A176" s="5"/>
      <c r="B176" s="46"/>
      <c r="C176" s="35"/>
      <c r="D176" s="6"/>
      <c r="E176" s="6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44"/>
      <c r="Q176" s="5"/>
    </row>
    <row r="177" spans="1:17">
      <c r="A177" s="5"/>
      <c r="B177" s="46"/>
      <c r="C177" s="19" t="s">
        <v>270</v>
      </c>
      <c r="D177" s="19"/>
      <c r="E177" s="1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44"/>
      <c r="Q177" s="5"/>
    </row>
    <row r="178" spans="1:17">
      <c r="A178" s="5"/>
      <c r="B178" s="46"/>
      <c r="C178" s="35"/>
      <c r="D178" s="6"/>
      <c r="E178" s="1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44"/>
      <c r="Q178" s="5"/>
    </row>
    <row r="179" spans="1:17">
      <c r="A179" s="5"/>
      <c r="B179" s="46"/>
      <c r="C179" s="26" t="s">
        <v>154</v>
      </c>
      <c r="D179" s="6"/>
      <c r="E179" s="1">
        <v>0</v>
      </c>
      <c r="F179" s="1">
        <v>0</v>
      </c>
      <c r="G179" s="1">
        <v>0</v>
      </c>
      <c r="H179" s="1">
        <v>-684.46400000000006</v>
      </c>
      <c r="I179" s="1">
        <v>-605.98800000000006</v>
      </c>
      <c r="J179" s="1">
        <v>-568.13300000000004</v>
      </c>
      <c r="K179" s="8"/>
      <c r="L179" s="1">
        <f t="shared" ref="L179:L181" si="115">IF(J179=N179,J179,J179+N179-O179)</f>
        <v>-472.822</v>
      </c>
      <c r="M179" s="8"/>
      <c r="N179" s="1">
        <v>-97.721000000000004</v>
      </c>
      <c r="O179" s="1">
        <v>-193.03200000000001</v>
      </c>
      <c r="P179" s="44"/>
      <c r="Q179" s="5"/>
    </row>
    <row r="180" spans="1:17">
      <c r="A180" s="5"/>
      <c r="B180" s="46"/>
      <c r="C180" s="26" t="s">
        <v>153</v>
      </c>
      <c r="D180" s="6"/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8"/>
      <c r="L180" s="1">
        <f t="shared" si="115"/>
        <v>0</v>
      </c>
      <c r="M180" s="8"/>
      <c r="N180" s="1">
        <v>0</v>
      </c>
      <c r="O180" s="1">
        <v>0</v>
      </c>
      <c r="P180" s="44"/>
      <c r="Q180" s="5"/>
    </row>
    <row r="181" spans="1:17">
      <c r="A181" s="5"/>
      <c r="B181" s="46"/>
      <c r="C181" s="64" t="s">
        <v>271</v>
      </c>
      <c r="D181" s="6"/>
      <c r="E181" s="1">
        <f t="shared" ref="E181:J181" si="116">E179+E180</f>
        <v>0</v>
      </c>
      <c r="F181" s="1">
        <f t="shared" si="116"/>
        <v>0</v>
      </c>
      <c r="G181" s="1">
        <f t="shared" si="116"/>
        <v>0</v>
      </c>
      <c r="H181" s="1">
        <f t="shared" si="116"/>
        <v>-684.46400000000006</v>
      </c>
      <c r="I181" s="1">
        <f t="shared" si="116"/>
        <v>-605.98800000000006</v>
      </c>
      <c r="J181" s="1">
        <f t="shared" si="116"/>
        <v>-568.13300000000004</v>
      </c>
      <c r="K181" s="1"/>
      <c r="L181" s="1">
        <f t="shared" si="115"/>
        <v>-472.822</v>
      </c>
      <c r="M181" s="8"/>
      <c r="N181" s="1">
        <f t="shared" ref="N181:O181" si="117">N179+N180</f>
        <v>-97.721000000000004</v>
      </c>
      <c r="O181" s="1">
        <f t="shared" si="117"/>
        <v>-193.03200000000001</v>
      </c>
      <c r="P181" s="44"/>
      <c r="Q181" s="5"/>
    </row>
    <row r="182" spans="1:17">
      <c r="A182" s="5"/>
      <c r="B182" s="45"/>
      <c r="C182" s="88"/>
      <c r="D182" s="91"/>
      <c r="E182" s="3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38"/>
      <c r="Q182" s="5"/>
    </row>
    <row r="183" spans="1:1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</sheetData>
  <mergeCells count="4">
    <mergeCell ref="F6:J6"/>
    <mergeCell ref="N6:O6"/>
    <mergeCell ref="N85:O85"/>
    <mergeCell ref="E85:J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IDXX_is</vt:lpstr>
      <vt:lpstr>IDXX_bs</vt:lpstr>
      <vt:lpstr>IDXX_cf</vt:lpstr>
      <vt:lpstr>IDXX_rt</vt:lpstr>
      <vt:lpstr>IMMU_is</vt:lpstr>
      <vt:lpstr>IMMU_bs</vt:lpstr>
      <vt:lpstr>IMMU_cf</vt:lpstr>
      <vt:lpstr>IMMU_rt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Miles</dc:creator>
  <cp:lastModifiedBy>Dave Miles</cp:lastModifiedBy>
  <dcterms:created xsi:type="dcterms:W3CDTF">2017-10-01T15:48:05Z</dcterms:created>
  <dcterms:modified xsi:type="dcterms:W3CDTF">2017-10-01T15:48:05Z</dcterms:modified>
</cp:coreProperties>
</file>